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uli\Desktop\willems 2023\2021\"/>
    </mc:Choice>
  </mc:AlternateContent>
  <xr:revisionPtr revIDLastSave="0" documentId="13_ncr:1_{E6E98094-4237-4B78-A557-12F262876355}" xr6:coauthVersionLast="47" xr6:coauthVersionMax="47" xr10:uidLastSave="{00000000-0000-0000-0000-000000000000}"/>
  <bookViews>
    <workbookView xWindow="-108" yWindow="-108" windowWidth="23256" windowHeight="12456" tabRatio="913" xr2:uid="{00000000-000D-0000-FFFF-FFFF00000000}"/>
  </bookViews>
  <sheets>
    <sheet name="Footprint 2021 Willems" sheetId="1" r:id="rId1"/>
    <sheet name="Conversiefactoren" sheetId="5" r:id="rId2"/>
    <sheet name="KPI-Dashboard" sheetId="12" r:id="rId3"/>
    <sheet name="Scope 1 Gas" sheetId="6" r:id="rId4"/>
    <sheet name="Scope 1 Diesel + Benzine" sheetId="7" r:id="rId5"/>
    <sheet name="Scope 1 GTL Fuel" sheetId="9" r:id="rId6"/>
    <sheet name="Scope 2 EnergieVoertuigen" sheetId="10" r:id="rId7"/>
    <sheet name="Scope 2 Energie Kantoor" sheetId="8" r:id="rId8"/>
  </sheets>
  <definedNames>
    <definedName name="_xlnm._FilterDatabase" localSheetId="0" hidden="1">'Footprint 2021 Willems'!$U$11:$U$11</definedName>
    <definedName name="_xlnm.Print_Area" localSheetId="1">Conversiefactoren!$A$1:$E$126</definedName>
  </definedNames>
  <calcPr calcId="191028"/>
</workbook>
</file>

<file path=xl/calcChain.xml><?xml version="1.0" encoding="utf-8"?>
<calcChain xmlns="http://schemas.openxmlformats.org/spreadsheetml/2006/main">
  <c r="M6" i="7" l="1"/>
  <c r="M9" i="7"/>
  <c r="G6" i="1" s="1"/>
  <c r="M4" i="7"/>
  <c r="G5" i="1"/>
  <c r="J14" i="1"/>
  <c r="C28" i="1" s="1"/>
  <c r="J13" i="1"/>
  <c r="J11" i="1"/>
  <c r="C26" i="1" s="1"/>
  <c r="J12" i="1"/>
  <c r="C27" i="1" s="1"/>
  <c r="G4" i="1"/>
  <c r="D11" i="12"/>
  <c r="H8" i="12"/>
  <c r="H6" i="12"/>
  <c r="H3" i="12"/>
  <c r="G16" i="8"/>
  <c r="H16" i="8"/>
  <c r="I15" i="8"/>
  <c r="I14" i="8"/>
  <c r="I13" i="8"/>
  <c r="I12" i="8"/>
  <c r="I11" i="8"/>
  <c r="I10" i="8"/>
  <c r="I9" i="8"/>
  <c r="I8" i="8"/>
  <c r="I7" i="8"/>
  <c r="I6" i="8"/>
  <c r="I5" i="8"/>
  <c r="I4" i="8"/>
  <c r="C8" i="10"/>
  <c r="C10" i="10" s="1"/>
  <c r="C6" i="9"/>
  <c r="M8" i="7"/>
  <c r="M3" i="7"/>
  <c r="G59" i="7"/>
  <c r="C8" i="7"/>
  <c r="D8" i="7"/>
  <c r="C25" i="7"/>
  <c r="D25" i="7"/>
  <c r="F25" i="7"/>
  <c r="E25" i="7"/>
  <c r="E8" i="7"/>
  <c r="C24" i="6"/>
  <c r="C7" i="6"/>
  <c r="G3" i="12"/>
  <c r="G11" i="12" s="1"/>
  <c r="C6" i="10"/>
  <c r="G5" i="12"/>
  <c r="G4" i="12"/>
  <c r="G6" i="12"/>
  <c r="G7" i="12"/>
  <c r="G8" i="12"/>
  <c r="F9" i="12"/>
  <c r="K14" i="1" l="1"/>
  <c r="M14" i="1" s="1"/>
  <c r="C12" i="8"/>
  <c r="C13" i="8" s="1"/>
  <c r="H7" i="12" s="1"/>
  <c r="I16" i="8"/>
  <c r="G16" i="12"/>
  <c r="H7" i="1"/>
  <c r="I59" i="7" l="1"/>
  <c r="E11" i="12" l="1"/>
  <c r="E16" i="12" s="1"/>
  <c r="F11" i="12"/>
  <c r="F16" i="12" s="1"/>
  <c r="D16" i="12"/>
  <c r="D17" i="12" l="1"/>
  <c r="G17" i="12"/>
  <c r="F17" i="12"/>
  <c r="E17" i="12"/>
  <c r="G15" i="1" l="1"/>
  <c r="C9" i="10"/>
  <c r="C4" i="8"/>
  <c r="C3" i="8"/>
  <c r="C11" i="8" l="1"/>
  <c r="G15" i="9" l="1"/>
  <c r="G7" i="1" l="1"/>
  <c r="C8" i="9"/>
  <c r="C12" i="9" s="1"/>
  <c r="C9" i="9" l="1"/>
  <c r="F4" i="6" l="1"/>
  <c r="K7" i="1" l="1"/>
  <c r="K4" i="1" l="1"/>
  <c r="M4" i="1" s="1"/>
  <c r="H4" i="1" l="1"/>
  <c r="J4" i="1" l="1"/>
  <c r="C21" i="1" s="1"/>
  <c r="C8" i="6"/>
  <c r="C9" i="6" s="1"/>
  <c r="H5" i="1"/>
  <c r="K5" i="1"/>
  <c r="M5" i="1" s="1"/>
  <c r="H6" i="1"/>
  <c r="K6" i="1"/>
  <c r="M6" i="1" s="1"/>
  <c r="J7" i="1"/>
  <c r="C23" i="1" s="1"/>
  <c r="M7" i="1"/>
  <c r="H8" i="1"/>
  <c r="J8" i="1" s="1"/>
  <c r="K8" i="1"/>
  <c r="M8" i="1" s="1"/>
  <c r="H9" i="1"/>
  <c r="J9" i="1" s="1"/>
  <c r="K9" i="1"/>
  <c r="M9" i="1" s="1"/>
  <c r="H10" i="1"/>
  <c r="J10" i="1" s="1"/>
  <c r="K10" i="1"/>
  <c r="M10" i="1" s="1"/>
  <c r="K13" i="1"/>
  <c r="M13" i="1" s="1"/>
  <c r="H15" i="1"/>
  <c r="J15" i="1" s="1"/>
  <c r="C29" i="1" s="1"/>
  <c r="K15" i="1"/>
  <c r="M15" i="1" s="1"/>
  <c r="C25" i="1" l="1"/>
  <c r="C32" i="1" s="1"/>
  <c r="J6" i="1"/>
  <c r="C24" i="1" s="1"/>
  <c r="M10" i="7"/>
  <c r="M14" i="7" s="1"/>
  <c r="J5" i="1"/>
  <c r="C22" i="1" s="1"/>
  <c r="C31" i="1" s="1"/>
  <c r="M5" i="7"/>
  <c r="M15" i="7" s="1"/>
  <c r="E19" i="1"/>
  <c r="E18" i="1"/>
  <c r="E17" i="1" l="1"/>
  <c r="D31" i="1" s="1"/>
  <c r="M11" i="7"/>
  <c r="H4" i="12" s="1"/>
  <c r="H5" i="12"/>
  <c r="H11" i="12" l="1"/>
  <c r="H16" i="12" s="1"/>
  <c r="H17" i="12" s="1"/>
  <c r="D22" i="1"/>
  <c r="D27" i="1"/>
  <c r="D26" i="1"/>
  <c r="D32" i="1"/>
  <c r="D23" i="1"/>
  <c r="D21" i="1"/>
  <c r="D28" i="1"/>
  <c r="D25" i="1"/>
  <c r="D29" i="1"/>
  <c r="D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pauli</author>
  </authors>
  <commentList>
    <comment ref="E9" authorId="0" shapeId="0" xr:uid="{2A8AABA1-2CA9-4371-827A-86CB57B8E0A2}">
      <text>
        <r>
          <rPr>
            <b/>
            <sz val="9"/>
            <color indexed="81"/>
            <rFont val="Tahoma"/>
            <family val="2"/>
          </rPr>
          <t>pauli:</t>
        </r>
        <r>
          <rPr>
            <sz val="9"/>
            <color indexed="81"/>
            <rFont val="Tahoma"/>
            <family val="2"/>
          </rPr>
          <t xml:space="preserve">
buiten beschouweing gelaten m.i.v. 2020</t>
        </r>
      </text>
    </comment>
  </commentList>
</comments>
</file>

<file path=xl/sharedStrings.xml><?xml version="1.0" encoding="utf-8"?>
<sst xmlns="http://schemas.openxmlformats.org/spreadsheetml/2006/main" count="516" uniqueCount="297">
  <si>
    <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data inventarisatie</t>
    </r>
  </si>
  <si>
    <t>Invullen</t>
  </si>
  <si>
    <t>Scope</t>
  </si>
  <si>
    <t>Categorie</t>
  </si>
  <si>
    <t>Onderdeel</t>
  </si>
  <si>
    <t>extra gegevens</t>
  </si>
  <si>
    <t>Eenheid</t>
  </si>
  <si>
    <t>Hoeveelheden</t>
  </si>
  <si>
    <t>€ conversiefactor</t>
  </si>
  <si>
    <t>Ton CO2</t>
  </si>
  <si>
    <t>€</t>
  </si>
  <si>
    <t>Reductiepercentage</t>
  </si>
  <si>
    <t>besparing in €</t>
  </si>
  <si>
    <t>Bron</t>
  </si>
  <si>
    <t>Scope 1</t>
  </si>
  <si>
    <t>Brandstof verbruik</t>
  </si>
  <si>
    <t>Verwarming</t>
  </si>
  <si>
    <t>m3 gas</t>
  </si>
  <si>
    <t>Facturen</t>
  </si>
  <si>
    <t>Wagenpark</t>
  </si>
  <si>
    <t>Diesel</t>
  </si>
  <si>
    <t>Liter Diesel</t>
  </si>
  <si>
    <t>Benzine</t>
  </si>
  <si>
    <t>Liter Benzine</t>
  </si>
  <si>
    <t>GTL (hoogwerkers)</t>
  </si>
  <si>
    <t>Liter GTL</t>
  </si>
  <si>
    <t>Anders</t>
  </si>
  <si>
    <t>Scope 2</t>
  </si>
  <si>
    <t>Zakelijke vluchten</t>
  </si>
  <si>
    <t>Business Travel</t>
  </si>
  <si>
    <t>vlucht &lt;700 km</t>
  </si>
  <si>
    <t xml:space="preserve">Kilometers </t>
  </si>
  <si>
    <t>vlucht 700-2500  km</t>
  </si>
  <si>
    <t>vlucht &gt;2500 km</t>
  </si>
  <si>
    <t>Zakelijke gebruik privé auto's</t>
  </si>
  <si>
    <t>Brandstof onbekend</t>
  </si>
  <si>
    <t>Declaraties</t>
  </si>
  <si>
    <t>Zakelijk verkeer via Openbaar Vervoer</t>
  </si>
  <si>
    <t>Voertuig onbekend</t>
  </si>
  <si>
    <t>Facturen/declaraties</t>
  </si>
  <si>
    <t>Elektriciteit verbruik</t>
  </si>
  <si>
    <t>Elektriciteit</t>
  </si>
  <si>
    <t>KWh</t>
  </si>
  <si>
    <t>Voertuigen</t>
  </si>
  <si>
    <r>
      <t>Totaal ton CO</t>
    </r>
    <r>
      <rPr>
        <b/>
        <vertAlign val="subscript"/>
        <sz val="16"/>
        <rFont val="Arial"/>
        <family val="2"/>
      </rPr>
      <t>2</t>
    </r>
    <r>
      <rPr>
        <b/>
        <sz val="16"/>
        <rFont val="Arial"/>
        <family val="2"/>
      </rPr>
      <t xml:space="preserve"> </t>
    </r>
  </si>
  <si>
    <t>Energiekosten</t>
  </si>
  <si>
    <t>Besparing</t>
  </si>
  <si>
    <t xml:space="preserve">Ton </t>
  </si>
  <si>
    <t>Percentage</t>
  </si>
  <si>
    <t>Gas (verwarming)</t>
  </si>
  <si>
    <t>GTL (Hoogwerkers)</t>
  </si>
  <si>
    <t>Zakelijke Vluchten</t>
  </si>
  <si>
    <t>Zakelijk gebruik privé auto's</t>
  </si>
  <si>
    <t>Zakelijk verkeer via OV</t>
  </si>
  <si>
    <t>Elektriciteit vestigingen</t>
  </si>
  <si>
    <t>Elektriciteit elektrische voertuigen</t>
  </si>
  <si>
    <t>Conversiefactoren</t>
  </si>
  <si>
    <t>1 Personenvervoer</t>
  </si>
  <si>
    <t>Bron:</t>
  </si>
  <si>
    <t>Vliegtuig</t>
  </si>
  <si>
    <t>A</t>
  </si>
  <si>
    <t>&lt; 700 km</t>
  </si>
  <si>
    <r>
      <t>g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/ reizigerskm</t>
    </r>
  </si>
  <si>
    <t>CO2 emissiefactoren .nl</t>
  </si>
  <si>
    <t>Let op: Check elk jaar of de benodigde emissiefactoren indd kloppen. Actuele emissiefactoren kunnen hier opgezocht worden: https://www.co2emissiefactoren.nl/lijst-emissiefactoren/</t>
  </si>
  <si>
    <t>700 - 2.500 km</t>
  </si>
  <si>
    <t>&gt; 2.500 km</t>
  </si>
  <si>
    <t>Personenvervoer met personenauto</t>
  </si>
  <si>
    <t>B</t>
  </si>
  <si>
    <r>
      <t>g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/ liter brandstof</t>
    </r>
  </si>
  <si>
    <t>LPG</t>
  </si>
  <si>
    <t>Bio-ethanol (onbekende herkomst)</t>
  </si>
  <si>
    <t>Aardgas</t>
  </si>
  <si>
    <r>
      <t>g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/ Nm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brandstof</t>
    </r>
  </si>
  <si>
    <t>Biogas [stortgas]</t>
  </si>
  <si>
    <t>Biogas (co-vergisting mais-mest)</t>
  </si>
  <si>
    <t>Motorklasse auto's</t>
  </si>
  <si>
    <t>C</t>
  </si>
  <si>
    <t>Benzine (Klasse &lt; 1,4 ltr)</t>
  </si>
  <si>
    <r>
      <t>g CO</t>
    </r>
    <r>
      <rPr>
        <vertAlign val="subscript"/>
        <sz val="10"/>
        <rFont val="Arial"/>
        <family val="2"/>
      </rPr>
      <t xml:space="preserve">2 </t>
    </r>
    <r>
      <rPr>
        <sz val="10"/>
        <rFont val="Arial"/>
        <family val="2"/>
      </rPr>
      <t>/ voertuigkm</t>
    </r>
  </si>
  <si>
    <t>Benzine (Klasse 1,4 - 2,0 ltr)</t>
  </si>
  <si>
    <t>Benzine (Klasse &gt; 2,0 ltr)</t>
  </si>
  <si>
    <t>Benzine (Klasse gemiddeld)</t>
  </si>
  <si>
    <t>Diesel (Klasse &lt; 1,7 ltr)</t>
  </si>
  <si>
    <t>Diesel (Klasse 1,7 -2,0 ltr)</t>
  </si>
  <si>
    <t>Diesel (Klasse &gt;2,0 ltr)</t>
  </si>
  <si>
    <t>Diesel (Klasse gemiddeld)</t>
  </si>
  <si>
    <t>LPG (Klasse gemiddeld)</t>
  </si>
  <si>
    <t>D</t>
  </si>
  <si>
    <t>Minibus (max. 9 personen) - Benzine</t>
  </si>
  <si>
    <r>
      <t>g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/ voertuigkm</t>
    </r>
  </si>
  <si>
    <t>Minibus (max. 9 personen) - Diesel</t>
  </si>
  <si>
    <t>Minibus (max. 9 personen) - LPG</t>
  </si>
  <si>
    <t>E</t>
  </si>
  <si>
    <t>Paper</t>
  </si>
  <si>
    <t>F</t>
  </si>
  <si>
    <t>Middenklasse auto (Toyota Prius, Honda Civic IMA)</t>
  </si>
  <si>
    <t>Hogere klasse auto (Lexus GS450h, Lexus RX400h)</t>
  </si>
  <si>
    <t>Personenvervoer collectief</t>
  </si>
  <si>
    <t>G</t>
  </si>
  <si>
    <t>Touringcar</t>
  </si>
  <si>
    <t>Streekbus</t>
  </si>
  <si>
    <t>Stadsbus</t>
  </si>
  <si>
    <t>Metro / tram</t>
  </si>
  <si>
    <t>Stoptrein</t>
  </si>
  <si>
    <t>Intercity</t>
  </si>
  <si>
    <t>Hoge snelheidstrein</t>
  </si>
  <si>
    <t>Trein algemeen binnenland</t>
  </si>
  <si>
    <t>2 Goederenvervoer</t>
  </si>
  <si>
    <t>Goederenvervoer algemeen</t>
  </si>
  <si>
    <t>Bio-ethanol</t>
  </si>
  <si>
    <t>Stookolie</t>
  </si>
  <si>
    <t>Vervoer bulk goederen</t>
  </si>
  <si>
    <t>Vrachtauto &lt;20 ton</t>
  </si>
  <si>
    <r>
      <t>g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/ tonkm</t>
    </r>
  </si>
  <si>
    <t>Vrachtauto &gt; 20 ton</t>
  </si>
  <si>
    <t>Trekker met oplegger</t>
  </si>
  <si>
    <t>Trein (elektrisch)</t>
  </si>
  <si>
    <t>Trein (diesel)</t>
  </si>
  <si>
    <t>Trein (combinatie)</t>
  </si>
  <si>
    <t>Binnenvaart (350 ton)</t>
  </si>
  <si>
    <t>Binnenvaart (550 ton)</t>
  </si>
  <si>
    <t>Binnenvaart (1350 ton)</t>
  </si>
  <si>
    <t>Binnenvaart (5500 ton)</t>
  </si>
  <si>
    <t>Zeevaart (1800 ton)</t>
  </si>
  <si>
    <t>Zeevaart (8000 ton)</t>
  </si>
  <si>
    <t>Zeevaart (30000 ton)</t>
  </si>
  <si>
    <t>Vervoer containers / non bulk goederen</t>
  </si>
  <si>
    <t>Bestelauto</t>
  </si>
  <si>
    <t>Vrachtauto 3,5 - 10 ton</t>
  </si>
  <si>
    <t>Vrachtauto 10 - 20 ton</t>
  </si>
  <si>
    <t>Binnenvaart (32 TEU)</t>
  </si>
  <si>
    <t>Binnenvaart (96 TEU)</t>
  </si>
  <si>
    <t>Binnenvaart (200 TEU)</t>
  </si>
  <si>
    <t>Binnenvaart (470 TEU)</t>
  </si>
  <si>
    <t>Zeevaart (150 TEU)</t>
  </si>
  <si>
    <t>Zeevaart (580 TEU)</t>
  </si>
  <si>
    <t>Zeevaart (4000 TEU)</t>
  </si>
  <si>
    <t>3 Elektriciteit</t>
  </si>
  <si>
    <t>Ingekochte elektriciteit</t>
  </si>
  <si>
    <t>4 Overige energiedragers voor andere doeleinden dan vervoer</t>
  </si>
  <si>
    <t>Vloeibare brandstoffen</t>
  </si>
  <si>
    <t>Vloeibare fossiele brandstoffen</t>
  </si>
  <si>
    <t>Ruwe aardolie</t>
  </si>
  <si>
    <r>
      <t>g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/ kg brandstof</t>
    </r>
  </si>
  <si>
    <t>Orimulsion</t>
  </si>
  <si>
    <t>Aardgascondensaat</t>
  </si>
  <si>
    <t>Petroleum</t>
  </si>
  <si>
    <t>Leisteenolie</t>
  </si>
  <si>
    <t>Ethaan</t>
  </si>
  <si>
    <t>Nafta's</t>
  </si>
  <si>
    <t>Bitumen</t>
  </si>
  <si>
    <t>Smeeroliën</t>
  </si>
  <si>
    <t>Petroleumcokes</t>
  </si>
  <si>
    <t>Raffinaderij grondstoffen</t>
  </si>
  <si>
    <t>Raffinaderij gas</t>
  </si>
  <si>
    <t>Chemisch restgas</t>
  </si>
  <si>
    <t>Overige oliën</t>
  </si>
  <si>
    <t>Vaste fossiele brandstoffen</t>
  </si>
  <si>
    <t>Anthraciet</t>
  </si>
  <si>
    <t>Cokeskolen</t>
  </si>
  <si>
    <t>Steenkool (overige bitumieuze)</t>
  </si>
  <si>
    <t>Sub-bitumineuze kool</t>
  </si>
  <si>
    <t>Bruinkool</t>
  </si>
  <si>
    <t>Bitumineuze leisteen</t>
  </si>
  <si>
    <t>Turf</t>
  </si>
  <si>
    <t>Steenkool- en bruinkoolbriketten</t>
  </si>
  <si>
    <t>Gasvormige fossiele brandstoffen</t>
  </si>
  <si>
    <t>Methaan</t>
  </si>
  <si>
    <t>Propaan</t>
  </si>
  <si>
    <t>Overige brandstoffen/energiebronnen</t>
  </si>
  <si>
    <t>Warmtelevering STEG</t>
  </si>
  <si>
    <r>
      <t>g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/ GJ</t>
    </r>
  </si>
  <si>
    <t>Warmtelevering - kolen</t>
  </si>
  <si>
    <t>Warmte - AVI</t>
  </si>
  <si>
    <t>Warmte - gasmotor WKK</t>
  </si>
  <si>
    <t>Houtmot</t>
  </si>
  <si>
    <t>Biogas / duurzaam gas</t>
  </si>
  <si>
    <t>5 Koel- en koudemiddelen</t>
  </si>
  <si>
    <t>R22</t>
  </si>
  <si>
    <r>
      <t>g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/ kg</t>
    </r>
  </si>
  <si>
    <t>R404a</t>
  </si>
  <si>
    <t>R507</t>
  </si>
  <si>
    <t>R407c</t>
  </si>
  <si>
    <t>R410a</t>
  </si>
  <si>
    <t>R134a</t>
  </si>
  <si>
    <t>GTL</t>
  </si>
  <si>
    <t>Basisjaar</t>
  </si>
  <si>
    <t>Totaal</t>
  </si>
  <si>
    <t>Q1 + Q2</t>
  </si>
  <si>
    <t>Q3 + Q4</t>
  </si>
  <si>
    <t>Scope 1:</t>
  </si>
  <si>
    <t>Gas</t>
  </si>
  <si>
    <t>GTL Fuel</t>
  </si>
  <si>
    <t>Scope 2:</t>
  </si>
  <si>
    <t>Elektriciteit Kantoor</t>
  </si>
  <si>
    <t>Elektriciteit Voertuigen</t>
  </si>
  <si>
    <t>nvt</t>
  </si>
  <si>
    <t>Periode</t>
  </si>
  <si>
    <t>Omzet in Miljoen</t>
  </si>
  <si>
    <t>Ton CO2 per Miljoen</t>
  </si>
  <si>
    <t>% ten opzichte van basisjaar</t>
  </si>
  <si>
    <t>Handmatig invoeren</t>
  </si>
  <si>
    <t>Levering &amp; Diensten</t>
  </si>
  <si>
    <t>Hoeveelheid*</t>
  </si>
  <si>
    <t>Tarief (in €)*</t>
  </si>
  <si>
    <t>Bedrag Excl. BTW (in €)</t>
  </si>
  <si>
    <t>BTW %</t>
  </si>
  <si>
    <t>Nm³</t>
  </si>
  <si>
    <t>Emissiefactor Gas per Nm³</t>
  </si>
  <si>
    <t>CO2-Uitstoot in Tonnage</t>
  </si>
  <si>
    <t>Gaslevering</t>
  </si>
  <si>
    <t>&lt;-- Invullen</t>
  </si>
  <si>
    <t>Januari</t>
  </si>
  <si>
    <t>Gasverbruiken opvragen bij Eneco / Kevin Warners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</si>
  <si>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</si>
  <si>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</si>
  <si>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</si>
  <si>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</si>
  <si>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</si>
  <si>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</si>
  <si>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</si>
  <si>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</si>
  <si>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</si>
  <si>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</si>
  <si>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</si>
  <si>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WagenPark Willems</t>
  </si>
  <si>
    <t>Type / Jaar</t>
  </si>
  <si>
    <t>2019*</t>
  </si>
  <si>
    <t>2020*</t>
  </si>
  <si>
    <t>Emissiefactor Diesel per Liter</t>
  </si>
  <si>
    <t>Benzine Auto's</t>
  </si>
  <si>
    <t>Verbruik Diesel</t>
  </si>
  <si>
    <t>Liter</t>
  </si>
  <si>
    <t>Benzine Elektrisch</t>
  </si>
  <si>
    <t>Diesel Auto's</t>
  </si>
  <si>
    <t>Elektrisch</t>
  </si>
  <si>
    <t>Tot.</t>
  </si>
  <si>
    <t>Emissiefactor Benzine per Liter</t>
  </si>
  <si>
    <t xml:space="preserve">*Opvragen bij Raymond Kortekaas </t>
  </si>
  <si>
    <t>Verbruik Benzine</t>
  </si>
  <si>
    <t>Maand / Jaar</t>
  </si>
  <si>
    <t>2020 Benzine*</t>
  </si>
  <si>
    <t>2020 Diesel*</t>
  </si>
  <si>
    <t>&lt;-- SOM 
Invullen</t>
  </si>
  <si>
    <r>
      <t>Uitstoot per voertuig in Kg/CO</t>
    </r>
    <r>
      <rPr>
        <b/>
        <sz val="8"/>
        <color rgb="FF000000"/>
        <rFont val="Calibri"/>
        <family val="2"/>
        <scheme val="minor"/>
      </rPr>
      <t>2</t>
    </r>
  </si>
  <si>
    <t>Date/Month Code filteren op gewenste Jaar/Maand --&gt; Product Description filteren op Unleaded (Benzine) OF Diesel --&gt; Naar Sale Quantity --&gt; Eerste variabel selecteren dan Ctrl+Shift+Pijltje_Omlaag --&gt; Rechts onder Som Aflezen</t>
  </si>
  <si>
    <t>*(Half)Jaaroverzicht opvragen bij Shell/Raymond Kortekaas</t>
  </si>
  <si>
    <t>Lukoil</t>
  </si>
  <si>
    <t>Euro</t>
  </si>
  <si>
    <t>Aantal Hoogwerkers</t>
  </si>
  <si>
    <t xml:space="preserve">*Opvragen bij Robin Vat </t>
  </si>
  <si>
    <t>Emissiefactor GTL Fuel per Liter</t>
  </si>
  <si>
    <t>Verbruik Shell GTL Fuel</t>
  </si>
  <si>
    <t>Shell GTL Fuel</t>
  </si>
  <si>
    <t>Document Filteren op Datum (Maand) --&gt; Eerste variabele van Volume (L) selecteren --&gt; Ctrl+Shift+Pijltje_Omlaag --&gt; Rechts onder SOM aflezen + Invullen</t>
  </si>
  <si>
    <t>*(Half)Jaaroverzicht opvragen bij Shell</t>
  </si>
  <si>
    <t>Energieverbruik in kWh voor Bedrijfsvoertuigen</t>
  </si>
  <si>
    <t>kWh verbruik</t>
  </si>
  <si>
    <t>&lt;-- Gegevens opvragen Shell/ Raymond Kortekaas</t>
  </si>
  <si>
    <t>Aantal Elektrische Voertuigen</t>
  </si>
  <si>
    <t>kWh per voertuig</t>
  </si>
  <si>
    <t>Emissiefactor Stroom (onbekend)</t>
  </si>
  <si>
    <t xml:space="preserve">CO2 uitstoot in ton </t>
  </si>
  <si>
    <t>Hieronder volgt het overzicht dat Shell aanbied. Simpelweg het kWh verbruik invoeren in bovenstaande tabel.</t>
  </si>
  <si>
    <t>Energieverbruik in kWh</t>
  </si>
  <si>
    <t>Verbruik Dal</t>
  </si>
  <si>
    <t>kWh</t>
  </si>
  <si>
    <t>Piek</t>
  </si>
  <si>
    <t>Dal</t>
  </si>
  <si>
    <t>Verbruik Piek</t>
  </si>
  <si>
    <t>Energieverbruiken opvragen bij Eneco / Jaap Willem Bron</t>
  </si>
  <si>
    <t xml:space="preserve">*Hoeveelheden (maand/dagen) + Tarieven kunnen eventueel </t>
  </si>
  <si>
    <t>handmatig worden aangepast i.v.m. Halfjaarlijkse Evaluatie</t>
  </si>
  <si>
    <t>Verbruik Energie kantoor</t>
  </si>
  <si>
    <t>Grijze stroom</t>
  </si>
  <si>
    <t>Stroom onbekend</t>
  </si>
  <si>
    <t>Groene stroom (Groen volgens CO2 Prestatieladder)</t>
  </si>
  <si>
    <t xml:space="preserve">Als peildatum genomen: 31-12-2021. Groene cijfers zijn emissiefactoren die relevant zijn voor Willems.
</t>
  </si>
  <si>
    <t>Gaslevering 2021</t>
  </si>
  <si>
    <t>CO2-Uitstoot 2021</t>
  </si>
  <si>
    <t>2021 Benzine</t>
  </si>
  <si>
    <t>2021 Diesel</t>
  </si>
  <si>
    <t>2021</t>
  </si>
  <si>
    <t>2021 Shell GTL Fuel*</t>
  </si>
  <si>
    <t>Emissiefactor Energie per kWh tot 01-08-2021</t>
  </si>
  <si>
    <t>Emissiefactor Energie per kWh vanaf 01-08-2021</t>
  </si>
  <si>
    <t>CO2 uitstoot 2021 in tonnage</t>
  </si>
  <si>
    <r>
      <t>Kg CO</t>
    </r>
    <r>
      <rPr>
        <sz val="8"/>
        <rFont val="Arial"/>
        <family val="2"/>
      </rPr>
      <t>2</t>
    </r>
  </si>
  <si>
    <r>
      <t>Ton CO</t>
    </r>
    <r>
      <rPr>
        <sz val="8"/>
        <rFont val="Arial"/>
        <family val="2"/>
      </rPr>
      <t>2</t>
    </r>
  </si>
  <si>
    <r>
      <t>CO</t>
    </r>
    <r>
      <rPr>
        <vertAlign val="sub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-uitstoot in kg = kWh verbruik * emissiefactor</t>
    </r>
  </si>
  <si>
    <r>
      <t>CO</t>
    </r>
    <r>
      <rPr>
        <vertAlign val="sub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-uitstoot per voertuig</t>
    </r>
  </si>
  <si>
    <t>Footprint in ton CO2</t>
  </si>
  <si>
    <t>CO2 conversie factor (d.d.31-12-2021)</t>
  </si>
  <si>
    <t>Vestiging tot 01-08-2021</t>
  </si>
  <si>
    <t>Vestiging vanaf 01-08-2021</t>
  </si>
  <si>
    <t>Vestiging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</si>
</sst>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_);_(* \(#,##0\);_(* &quot;-&quot;_);_(@_)"/>
    <numFmt numFmtId="165" formatCode="_(* #,##0.00_);_(* \(#,##0.00\);_(* &quot;-&quot;??_);_(@_)"/>
    <numFmt numFmtId="166" formatCode="_-&quot;€&quot;\ * #,##0.00_-;_-&quot;€&quot;\ * #,##0.00\-;_-&quot;€&quot;\ * &quot;-&quot;??_-;_-@_-"/>
    <numFmt numFmtId="167" formatCode="#,##0.0"/>
    <numFmt numFmtId="168" formatCode="_(&quot;$&quot;* #,##0.00_);_(&quot;$&quot;* \(#,##0.00\);_(&quot;$&quot;* &quot;-&quot;??_);_(@_)"/>
    <numFmt numFmtId="169" formatCode="&quot;€&quot;\ #,##0_-"/>
    <numFmt numFmtId="170" formatCode="0.0000000"/>
    <numFmt numFmtId="171" formatCode="&quot;€&quot;\ #,##0.00"/>
    <numFmt numFmtId="172" formatCode="0.0"/>
  </numFmts>
  <fonts count="4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0"/>
      <color indexed="62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vertAlign val="subscript"/>
      <sz val="10"/>
      <name val="Arial"/>
      <family val="2"/>
    </font>
    <font>
      <sz val="1"/>
      <name val="Arial"/>
      <family val="2"/>
    </font>
    <font>
      <sz val="8"/>
      <name val="Helv"/>
    </font>
    <font>
      <b/>
      <sz val="14"/>
      <name val="Helv"/>
    </font>
    <font>
      <b/>
      <sz val="12"/>
      <name val="Helv"/>
    </font>
    <font>
      <b/>
      <vertAlign val="subscript"/>
      <sz val="10"/>
      <name val="Arial"/>
      <family val="2"/>
    </font>
    <font>
      <sz val="11"/>
      <color indexed="8"/>
      <name val="Calibri"/>
      <family val="2"/>
    </font>
    <font>
      <b/>
      <sz val="16"/>
      <name val="Arial"/>
      <family val="2"/>
    </font>
    <font>
      <b/>
      <vertAlign val="subscript"/>
      <sz val="16"/>
      <name val="Arial"/>
      <family val="2"/>
    </font>
    <font>
      <vertAlign val="superscript"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theme="0" tint="-4.9989318521683403E-2"/>
      <name val="Arial"/>
      <family val="2"/>
    </font>
    <font>
      <b/>
      <sz val="11"/>
      <color rgb="FF000000"/>
      <name val="Calibri"/>
      <family val="2"/>
    </font>
    <font>
      <vertAlign val="subscript"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FF0000"/>
      <name val="Arial"/>
      <family val="2"/>
    </font>
    <font>
      <b/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99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5">
    <xf numFmtId="0" fontId="0" fillId="0" borderId="0"/>
    <xf numFmtId="0" fontId="9" fillId="2" borderId="0" applyNumberFormat="0" applyBorder="0" applyAlignment="0" applyProtection="0"/>
    <xf numFmtId="0" fontId="13" fillId="5" borderId="1" applyNumberFormat="0" applyAlignment="0" applyProtection="0"/>
    <xf numFmtId="0" fontId="15" fillId="6" borderId="2" applyNumberFormat="0" applyAlignment="0" applyProtection="0"/>
    <xf numFmtId="0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1" fillId="4" borderId="1" applyNumberFormat="0" applyAlignment="0" applyProtection="0"/>
    <xf numFmtId="0" fontId="14" fillId="0" borderId="3" applyNumberFormat="0" applyFill="0" applyAlignment="0" applyProtection="0"/>
    <xf numFmtId="164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10" fillId="7" borderId="0" applyNumberFormat="0" applyBorder="0" applyAlignment="0" applyProtection="0"/>
    <xf numFmtId="0" fontId="21" fillId="0" borderId="0"/>
    <xf numFmtId="0" fontId="21" fillId="0" borderId="0"/>
    <xf numFmtId="0" fontId="29" fillId="0" borderId="0"/>
    <xf numFmtId="0" fontId="19" fillId="8" borderId="7" applyNumberFormat="0" applyFont="0" applyAlignment="0" applyProtection="0"/>
    <xf numFmtId="0" fontId="12" fillId="5" borderId="8" applyNumberFormat="0" applyAlignment="0" applyProtection="0"/>
    <xf numFmtId="9" fontId="21" fillId="0" borderId="0" applyFont="0" applyFill="0" applyBorder="0" applyAlignment="0" applyProtection="0"/>
    <xf numFmtId="0" fontId="25" fillId="0" borderId="0">
      <alignment horizontal="right"/>
    </xf>
    <xf numFmtId="0" fontId="25" fillId="0" borderId="0">
      <alignment horizontal="left"/>
    </xf>
    <xf numFmtId="0" fontId="21" fillId="0" borderId="0"/>
    <xf numFmtId="0" fontId="4" fillId="0" borderId="0" applyNumberFormat="0" applyFill="0" applyBorder="0" applyAlignment="0" applyProtection="0"/>
    <xf numFmtId="0" fontId="26" fillId="0" borderId="0">
      <alignment horizontal="left" vertical="top"/>
    </xf>
    <xf numFmtId="0" fontId="27" fillId="0" borderId="0">
      <alignment horizontal="left"/>
    </xf>
    <xf numFmtId="0" fontId="18" fillId="0" borderId="9" applyNumberFormat="0" applyFill="0" applyAlignment="0" applyProtection="0"/>
    <xf numFmtId="0" fontId="16" fillId="0" borderId="0" applyNumberFormat="0" applyFill="0" applyBorder="0" applyAlignment="0" applyProtection="0"/>
    <xf numFmtId="9" fontId="43" fillId="0" borderId="0" applyFont="0" applyFill="0" applyBorder="0" applyAlignment="0" applyProtection="0"/>
  </cellStyleXfs>
  <cellXfs count="334">
    <xf numFmtId="0" fontId="0" fillId="0" borderId="0" xfId="0"/>
    <xf numFmtId="0" fontId="2" fillId="9" borderId="12" xfId="0" applyFont="1" applyFill="1" applyBorder="1" applyAlignment="1">
      <alignment horizontal="center" vertical="top"/>
    </xf>
    <xf numFmtId="2" fontId="30" fillId="18" borderId="21" xfId="0" applyNumberFormat="1" applyFont="1" applyFill="1" applyBorder="1" applyAlignment="1">
      <alignment horizontal="center" vertical="top"/>
    </xf>
    <xf numFmtId="169" fontId="30" fillId="18" borderId="13" xfId="0" applyNumberFormat="1" applyFont="1" applyFill="1" applyBorder="1" applyAlignment="1">
      <alignment vertical="top"/>
    </xf>
    <xf numFmtId="2" fontId="20" fillId="19" borderId="21" xfId="0" applyNumberFormat="1" applyFont="1" applyFill="1" applyBorder="1" applyAlignment="1">
      <alignment horizontal="center" vertical="top"/>
    </xf>
    <xf numFmtId="169" fontId="20" fillId="19" borderId="13" xfId="0" applyNumberFormat="1" applyFont="1" applyFill="1" applyBorder="1" applyAlignment="1">
      <alignment vertical="top"/>
    </xf>
    <xf numFmtId="0" fontId="21" fillId="14" borderId="0" xfId="20" applyFill="1" applyAlignment="1">
      <alignment vertical="center" wrapText="1"/>
    </xf>
    <xf numFmtId="0" fontId="22" fillId="14" borderId="13" xfId="20" applyFont="1" applyFill="1" applyBorder="1" applyAlignment="1">
      <alignment horizontal="center" vertical="center" wrapText="1"/>
    </xf>
    <xf numFmtId="0" fontId="21" fillId="14" borderId="43" xfId="20" applyFill="1" applyBorder="1" applyAlignment="1">
      <alignment vertical="center" wrapText="1"/>
    </xf>
    <xf numFmtId="0" fontId="21" fillId="14" borderId="23" xfId="20" applyFill="1" applyBorder="1" applyAlignment="1">
      <alignment vertical="center" wrapText="1"/>
    </xf>
    <xf numFmtId="1" fontId="21" fillId="14" borderId="23" xfId="20" applyNumberFormat="1" applyFill="1" applyBorder="1" applyAlignment="1">
      <alignment horizontal="center" vertical="center" wrapText="1"/>
    </xf>
    <xf numFmtId="0" fontId="21" fillId="14" borderId="24" xfId="20" applyFill="1" applyBorder="1" applyAlignment="1">
      <alignment vertical="center" wrapText="1"/>
    </xf>
    <xf numFmtId="1" fontId="21" fillId="14" borderId="24" xfId="20" applyNumberFormat="1" applyFill="1" applyBorder="1" applyAlignment="1">
      <alignment horizontal="center" vertical="center" wrapText="1"/>
    </xf>
    <xf numFmtId="0" fontId="21" fillId="14" borderId="25" xfId="20" applyFill="1" applyBorder="1" applyAlignment="1">
      <alignment vertical="center" wrapText="1"/>
    </xf>
    <xf numFmtId="1" fontId="21" fillId="14" borderId="25" xfId="20" applyNumberFormat="1" applyFill="1" applyBorder="1" applyAlignment="1">
      <alignment horizontal="center" vertical="center" wrapText="1"/>
    </xf>
    <xf numFmtId="0" fontId="21" fillId="14" borderId="14" xfId="20" applyFill="1" applyBorder="1" applyAlignment="1">
      <alignment vertical="center" wrapText="1"/>
    </xf>
    <xf numFmtId="0" fontId="21" fillId="14" borderId="29" xfId="20" applyFill="1" applyBorder="1" applyAlignment="1">
      <alignment vertical="center" wrapText="1"/>
    </xf>
    <xf numFmtId="0" fontId="21" fillId="14" borderId="26" xfId="20" applyFill="1" applyBorder="1" applyAlignment="1">
      <alignment horizontal="left" vertical="center"/>
    </xf>
    <xf numFmtId="0" fontId="21" fillId="14" borderId="34" xfId="20" applyFill="1" applyBorder="1" applyAlignment="1">
      <alignment vertical="center" wrapText="1"/>
    </xf>
    <xf numFmtId="1" fontId="21" fillId="14" borderId="34" xfId="20" applyNumberFormat="1" applyFill="1" applyBorder="1" applyAlignment="1">
      <alignment horizontal="center" vertical="center" wrapText="1"/>
    </xf>
    <xf numFmtId="0" fontId="21" fillId="14" borderId="56" xfId="20" applyFill="1" applyBorder="1" applyAlignment="1">
      <alignment horizontal="center" vertical="center" wrapText="1"/>
    </xf>
    <xf numFmtId="0" fontId="21" fillId="14" borderId="39" xfId="20" applyFill="1" applyBorder="1" applyAlignment="1">
      <alignment vertical="center" wrapText="1"/>
    </xf>
    <xf numFmtId="0" fontId="21" fillId="14" borderId="49" xfId="20" applyFill="1" applyBorder="1" applyAlignment="1">
      <alignment horizontal="center" vertical="center" wrapText="1"/>
    </xf>
    <xf numFmtId="0" fontId="21" fillId="14" borderId="24" xfId="20" applyFill="1" applyBorder="1" applyAlignment="1">
      <alignment horizontal="center" vertical="center" wrapText="1"/>
    </xf>
    <xf numFmtId="0" fontId="21" fillId="14" borderId="37" xfId="20" applyFill="1" applyBorder="1" applyAlignment="1">
      <alignment horizontal="center" vertical="center" wrapText="1"/>
    </xf>
    <xf numFmtId="0" fontId="21" fillId="14" borderId="25" xfId="20" applyFill="1" applyBorder="1" applyAlignment="1">
      <alignment horizontal="center" vertical="center" wrapText="1"/>
    </xf>
    <xf numFmtId="0" fontId="21" fillId="14" borderId="51" xfId="20" applyFill="1" applyBorder="1" applyAlignment="1">
      <alignment horizontal="center" vertical="center" wrapText="1"/>
    </xf>
    <xf numFmtId="0" fontId="21" fillId="14" borderId="23" xfId="20" applyFill="1" applyBorder="1" applyAlignment="1">
      <alignment horizontal="center" vertical="center" wrapText="1"/>
    </xf>
    <xf numFmtId="0" fontId="21" fillId="14" borderId="53" xfId="20" applyFill="1" applyBorder="1" applyAlignment="1">
      <alignment horizontal="center" vertical="center" wrapText="1"/>
    </xf>
    <xf numFmtId="0" fontId="21" fillId="14" borderId="55" xfId="20" applyFill="1" applyBorder="1" applyAlignment="1">
      <alignment horizontal="center" vertical="center" wrapText="1"/>
    </xf>
    <xf numFmtId="0" fontId="21" fillId="14" borderId="38" xfId="20" applyFill="1" applyBorder="1" applyAlignment="1">
      <alignment horizontal="center" vertical="center" wrapText="1"/>
    </xf>
    <xf numFmtId="0" fontId="21" fillId="14" borderId="59" xfId="20" applyFill="1" applyBorder="1" applyAlignment="1">
      <alignment horizontal="center" vertical="center" wrapText="1"/>
    </xf>
    <xf numFmtId="0" fontId="21" fillId="14" borderId="28" xfId="20" applyFill="1" applyBorder="1" applyAlignment="1">
      <alignment vertical="center" wrapText="1"/>
    </xf>
    <xf numFmtId="1" fontId="21" fillId="14" borderId="28" xfId="20" applyNumberFormat="1" applyFill="1" applyBorder="1" applyAlignment="1">
      <alignment horizontal="center" vertical="center" wrapText="1"/>
    </xf>
    <xf numFmtId="0" fontId="21" fillId="14" borderId="31" xfId="20" applyFill="1" applyBorder="1" applyAlignment="1">
      <alignment vertical="center" wrapText="1"/>
    </xf>
    <xf numFmtId="1" fontId="21" fillId="14" borderId="31" xfId="20" applyNumberFormat="1" applyFill="1" applyBorder="1" applyAlignment="1">
      <alignment horizontal="center" vertical="center" wrapText="1"/>
    </xf>
    <xf numFmtId="1" fontId="21" fillId="14" borderId="29" xfId="20" applyNumberFormat="1" applyFill="1" applyBorder="1" applyAlignment="1">
      <alignment horizontal="center" vertical="center" wrapText="1"/>
    </xf>
    <xf numFmtId="0" fontId="21" fillId="14" borderId="13" xfId="20" applyFill="1" applyBorder="1" applyAlignment="1">
      <alignment vertical="center" wrapText="1"/>
    </xf>
    <xf numFmtId="1" fontId="21" fillId="14" borderId="0" xfId="20" applyNumberFormat="1" applyFill="1" applyAlignment="1">
      <alignment horizontal="center" vertical="center" wrapText="1"/>
    </xf>
    <xf numFmtId="0" fontId="21" fillId="14" borderId="31" xfId="20" applyFill="1" applyBorder="1" applyAlignment="1">
      <alignment horizontal="center" vertical="center" wrapText="1"/>
    </xf>
    <xf numFmtId="0" fontId="21" fillId="14" borderId="16" xfId="20" applyFill="1" applyBorder="1" applyAlignment="1">
      <alignment horizontal="left" vertical="center" wrapText="1"/>
    </xf>
    <xf numFmtId="0" fontId="21" fillId="14" borderId="28" xfId="20" applyFill="1" applyBorder="1" applyAlignment="1">
      <alignment horizontal="left" vertical="center" wrapText="1"/>
    </xf>
    <xf numFmtId="0" fontId="21" fillId="14" borderId="41" xfId="20" applyFill="1" applyBorder="1" applyAlignment="1">
      <alignment horizontal="center" vertical="center" wrapText="1"/>
    </xf>
    <xf numFmtId="0" fontId="21" fillId="14" borderId="32" xfId="20" applyFill="1" applyBorder="1" applyAlignment="1">
      <alignment vertical="center" wrapText="1"/>
    </xf>
    <xf numFmtId="0" fontId="21" fillId="14" borderId="42" xfId="20" applyFill="1" applyBorder="1" applyAlignment="1">
      <alignment vertical="center" wrapText="1"/>
    </xf>
    <xf numFmtId="1" fontId="21" fillId="14" borderId="30" xfId="20" applyNumberFormat="1" applyFill="1" applyBorder="1" applyAlignment="1">
      <alignment horizontal="center" vertical="center" wrapText="1"/>
    </xf>
    <xf numFmtId="0" fontId="21" fillId="14" borderId="0" xfId="20" applyFill="1" applyAlignment="1">
      <alignment horizontal="left" vertical="center" wrapText="1"/>
    </xf>
    <xf numFmtId="0" fontId="21" fillId="14" borderId="44" xfId="20" applyFill="1" applyBorder="1" applyAlignment="1">
      <alignment horizontal="left" vertical="center"/>
    </xf>
    <xf numFmtId="0" fontId="22" fillId="14" borderId="45" xfId="20" applyFont="1" applyFill="1" applyBorder="1" applyAlignment="1">
      <alignment horizontal="center" vertical="center" wrapText="1"/>
    </xf>
    <xf numFmtId="0" fontId="21" fillId="14" borderId="29" xfId="0" applyFont="1" applyFill="1" applyBorder="1" applyAlignment="1">
      <alignment vertical="center" wrapText="1"/>
    </xf>
    <xf numFmtId="0" fontId="21" fillId="14" borderId="31" xfId="0" applyFont="1" applyFill="1" applyBorder="1" applyAlignment="1">
      <alignment vertical="center" wrapText="1"/>
    </xf>
    <xf numFmtId="0" fontId="21" fillId="14" borderId="25" xfId="0" applyFont="1" applyFill="1" applyBorder="1" applyAlignment="1">
      <alignment vertical="center"/>
    </xf>
    <xf numFmtId="1" fontId="21" fillId="14" borderId="33" xfId="20" applyNumberFormat="1" applyFill="1" applyBorder="1" applyAlignment="1">
      <alignment horizontal="center" vertical="center" wrapText="1"/>
    </xf>
    <xf numFmtId="0" fontId="21" fillId="14" borderId="40" xfId="20" applyFill="1" applyBorder="1" applyAlignment="1">
      <alignment vertical="center" wrapText="1"/>
    </xf>
    <xf numFmtId="1" fontId="21" fillId="14" borderId="32" xfId="20" applyNumberFormat="1" applyFill="1" applyBorder="1" applyAlignment="1">
      <alignment horizontal="center" vertical="center" wrapText="1"/>
    </xf>
    <xf numFmtId="1" fontId="21" fillId="14" borderId="0" xfId="0" applyNumberFormat="1" applyFont="1" applyFill="1" applyAlignment="1">
      <alignment horizontal="center" vertical="center" wrapText="1"/>
    </xf>
    <xf numFmtId="0" fontId="21" fillId="14" borderId="38" xfId="20" applyFill="1" applyBorder="1" applyAlignment="1">
      <alignment horizontal="left" vertical="center"/>
    </xf>
    <xf numFmtId="0" fontId="21" fillId="14" borderId="27" xfId="20" applyFill="1" applyBorder="1" applyAlignment="1">
      <alignment vertical="center" wrapText="1"/>
    </xf>
    <xf numFmtId="0" fontId="21" fillId="14" borderId="27" xfId="20" applyFill="1" applyBorder="1" applyAlignment="1">
      <alignment horizontal="center" vertical="center" wrapText="1"/>
    </xf>
    <xf numFmtId="0" fontId="21" fillId="14" borderId="27" xfId="20" applyFill="1" applyBorder="1" applyAlignment="1">
      <alignment vertical="center"/>
    </xf>
    <xf numFmtId="1" fontId="21" fillId="14" borderId="46" xfId="20" applyNumberFormat="1" applyFill="1" applyBorder="1" applyAlignment="1">
      <alignment horizontal="center" vertical="center" wrapText="1"/>
    </xf>
    <xf numFmtId="0" fontId="21" fillId="14" borderId="30" xfId="20" applyFill="1" applyBorder="1" applyAlignment="1">
      <alignment vertical="center" wrapText="1"/>
    </xf>
    <xf numFmtId="0" fontId="21" fillId="14" borderId="0" xfId="20" applyFill="1" applyAlignment="1">
      <alignment horizontal="center" vertical="center" wrapText="1"/>
    </xf>
    <xf numFmtId="0" fontId="21" fillId="10" borderId="0" xfId="12" applyFont="1" applyFill="1" applyBorder="1" applyAlignment="1" applyProtection="1">
      <alignment vertical="top"/>
      <protection locked="0"/>
    </xf>
    <xf numFmtId="0" fontId="0" fillId="11" borderId="0" xfId="0" applyFill="1" applyAlignment="1" applyProtection="1">
      <alignment vertical="top" wrapText="1"/>
      <protection locked="0"/>
    </xf>
    <xf numFmtId="0" fontId="0" fillId="20" borderId="0" xfId="0" applyFill="1" applyAlignment="1">
      <alignment vertical="top"/>
    </xf>
    <xf numFmtId="0" fontId="2" fillId="20" borderId="0" xfId="0" applyFont="1" applyFill="1" applyAlignment="1">
      <alignment vertical="top"/>
    </xf>
    <xf numFmtId="2" fontId="0" fillId="20" borderId="0" xfId="0" applyNumberFormat="1" applyFill="1" applyAlignment="1">
      <alignment vertical="top"/>
    </xf>
    <xf numFmtId="169" fontId="0" fillId="20" borderId="0" xfId="0" applyNumberFormat="1" applyFill="1" applyAlignment="1">
      <alignment vertical="top"/>
    </xf>
    <xf numFmtId="10" fontId="2" fillId="20" borderId="0" xfId="0" applyNumberFormat="1" applyFont="1" applyFill="1" applyAlignment="1">
      <alignment vertical="top"/>
    </xf>
    <xf numFmtId="169" fontId="0" fillId="20" borderId="0" xfId="0" applyNumberFormat="1" applyFill="1" applyAlignment="1">
      <alignment horizontal="center" vertical="top"/>
    </xf>
    <xf numFmtId="0" fontId="0" fillId="20" borderId="0" xfId="0" applyFill="1" applyAlignment="1">
      <alignment horizontal="center" vertical="top"/>
    </xf>
    <xf numFmtId="10" fontId="0" fillId="20" borderId="0" xfId="0" applyNumberFormat="1" applyFill="1" applyAlignment="1">
      <alignment vertical="top"/>
    </xf>
    <xf numFmtId="10" fontId="30" fillId="20" borderId="0" xfId="0" applyNumberFormat="1" applyFont="1" applyFill="1" applyAlignment="1">
      <alignment vertical="top"/>
    </xf>
    <xf numFmtId="0" fontId="21" fillId="11" borderId="0" xfId="12" applyFont="1" applyFill="1" applyBorder="1" applyAlignment="1" applyProtection="1">
      <alignment vertical="top"/>
      <protection locked="0"/>
    </xf>
    <xf numFmtId="169" fontId="0" fillId="20" borderId="20" xfId="0" applyNumberFormat="1" applyFill="1" applyBorder="1" applyAlignment="1">
      <alignment vertical="top"/>
    </xf>
    <xf numFmtId="10" fontId="2" fillId="20" borderId="20" xfId="0" applyNumberFormat="1" applyFont="1" applyFill="1" applyBorder="1" applyAlignment="1">
      <alignment vertical="top"/>
    </xf>
    <xf numFmtId="0" fontId="0" fillId="20" borderId="20" xfId="0" applyFill="1" applyBorder="1" applyAlignment="1">
      <alignment vertical="top"/>
    </xf>
    <xf numFmtId="0" fontId="21" fillId="14" borderId="13" xfId="20" applyFill="1" applyBorder="1" applyAlignment="1">
      <alignment horizontal="center" vertical="center" wrapText="1"/>
    </xf>
    <xf numFmtId="0" fontId="21" fillId="0" borderId="0" xfId="0" applyFont="1"/>
    <xf numFmtId="49" fontId="33" fillId="16" borderId="45" xfId="0" applyNumberFormat="1" applyFont="1" applyFill="1" applyBorder="1" applyAlignment="1">
      <alignment wrapText="1"/>
    </xf>
    <xf numFmtId="49" fontId="33" fillId="16" borderId="58" xfId="0" applyNumberFormat="1" applyFont="1" applyFill="1" applyBorder="1" applyAlignment="1">
      <alignment wrapText="1"/>
    </xf>
    <xf numFmtId="0" fontId="2" fillId="16" borderId="38" xfId="0" applyFont="1" applyFill="1" applyBorder="1"/>
    <xf numFmtId="0" fontId="2" fillId="16" borderId="57" xfId="0" applyFont="1" applyFill="1" applyBorder="1"/>
    <xf numFmtId="0" fontId="2" fillId="18" borderId="0" xfId="0" applyFont="1" applyFill="1"/>
    <xf numFmtId="0" fontId="21" fillId="19" borderId="0" xfId="0" applyFont="1" applyFill="1"/>
    <xf numFmtId="0" fontId="0" fillId="19" borderId="0" xfId="0" applyFill="1"/>
    <xf numFmtId="0" fontId="0" fillId="19" borderId="29" xfId="0" applyFill="1" applyBorder="1"/>
    <xf numFmtId="0" fontId="21" fillId="18" borderId="0" xfId="0" applyFont="1" applyFill="1"/>
    <xf numFmtId="0" fontId="0" fillId="18" borderId="0" xfId="0" applyFill="1"/>
    <xf numFmtId="0" fontId="39" fillId="18" borderId="0" xfId="0" applyFont="1" applyFill="1"/>
    <xf numFmtId="0" fontId="36" fillId="0" borderId="49" xfId="0" applyFont="1" applyBorder="1"/>
    <xf numFmtId="0" fontId="2" fillId="18" borderId="0" xfId="0" applyFont="1" applyFill="1" applyAlignment="1">
      <alignment wrapText="1"/>
    </xf>
    <xf numFmtId="0" fontId="35" fillId="0" borderId="0" xfId="0" applyFont="1" applyAlignment="1">
      <alignment wrapText="1"/>
    </xf>
    <xf numFmtId="0" fontId="36" fillId="18" borderId="0" xfId="0" applyFont="1" applyFill="1"/>
    <xf numFmtId="0" fontId="2" fillId="16" borderId="59" xfId="0" applyFont="1" applyFill="1" applyBorder="1" applyAlignment="1">
      <alignment horizontal="center"/>
    </xf>
    <xf numFmtId="0" fontId="0" fillId="24" borderId="13" xfId="0" applyFill="1" applyBorder="1"/>
    <xf numFmtId="0" fontId="2" fillId="16" borderId="64" xfId="0" applyFont="1" applyFill="1" applyBorder="1" applyAlignment="1">
      <alignment horizontal="center"/>
    </xf>
    <xf numFmtId="0" fontId="0" fillId="25" borderId="0" xfId="0" applyFill="1"/>
    <xf numFmtId="0" fontId="21" fillId="25" borderId="0" xfId="0" applyFont="1" applyFill="1"/>
    <xf numFmtId="2" fontId="0" fillId="17" borderId="59" xfId="0" applyNumberFormat="1" applyFill="1" applyBorder="1"/>
    <xf numFmtId="172" fontId="0" fillId="25" borderId="59" xfId="0" applyNumberFormat="1" applyFill="1" applyBorder="1"/>
    <xf numFmtId="1" fontId="44" fillId="14" borderId="0" xfId="20" applyNumberFormat="1" applyFont="1" applyFill="1" applyAlignment="1">
      <alignment horizontal="center" vertical="center" wrapText="1"/>
    </xf>
    <xf numFmtId="1" fontId="44" fillId="14" borderId="24" xfId="20" applyNumberFormat="1" applyFont="1" applyFill="1" applyBorder="1" applyAlignment="1">
      <alignment horizontal="center" vertical="center" wrapText="1"/>
    </xf>
    <xf numFmtId="1" fontId="44" fillId="14" borderId="23" xfId="20" applyNumberFormat="1" applyFont="1" applyFill="1" applyBorder="1" applyAlignment="1">
      <alignment horizontal="center" vertical="center" wrapText="1"/>
    </xf>
    <xf numFmtId="1" fontId="44" fillId="14" borderId="25" xfId="20" applyNumberFormat="1" applyFont="1" applyFill="1" applyBorder="1" applyAlignment="1">
      <alignment horizontal="center" vertical="center" wrapText="1"/>
    </xf>
    <xf numFmtId="0" fontId="47" fillId="14" borderId="0" xfId="20" applyFont="1" applyFill="1" applyAlignment="1">
      <alignment vertical="center"/>
    </xf>
    <xf numFmtId="2" fontId="0" fillId="0" borderId="0" xfId="0" applyNumberFormat="1"/>
    <xf numFmtId="10" fontId="0" fillId="0" borderId="0" xfId="34" applyNumberFormat="1" applyFont="1"/>
    <xf numFmtId="0" fontId="0" fillId="11" borderId="0" xfId="0" applyFill="1" applyAlignment="1">
      <alignment horizontal="left" vertical="top"/>
    </xf>
    <xf numFmtId="0" fontId="21" fillId="11" borderId="0" xfId="0" applyFont="1" applyFill="1" applyAlignment="1" applyProtection="1">
      <alignment vertical="top"/>
      <protection locked="0"/>
    </xf>
    <xf numFmtId="0" fontId="0" fillId="11" borderId="0" xfId="0" applyFill="1" applyAlignment="1" applyProtection="1">
      <alignment vertical="top"/>
      <protection locked="0"/>
    </xf>
    <xf numFmtId="3" fontId="0" fillId="13" borderId="0" xfId="0" applyNumberFormat="1" applyFill="1" applyAlignment="1" applyProtection="1">
      <alignment vertical="top"/>
      <protection locked="0"/>
    </xf>
    <xf numFmtId="3" fontId="0" fillId="12" borderId="0" xfId="0" applyNumberFormat="1" applyFill="1" applyAlignment="1" applyProtection="1">
      <alignment horizontal="center" vertical="center"/>
      <protection locked="0"/>
    </xf>
    <xf numFmtId="2" fontId="0" fillId="12" borderId="0" xfId="0" applyNumberFormat="1" applyFill="1" applyAlignment="1" applyProtection="1">
      <alignment horizontal="center" vertical="center"/>
      <protection locked="0"/>
    </xf>
    <xf numFmtId="169" fontId="0" fillId="18" borderId="0" xfId="0" applyNumberFormat="1" applyFill="1" applyAlignment="1">
      <alignment vertical="top"/>
    </xf>
    <xf numFmtId="10" fontId="0" fillId="16" borderId="0" xfId="0" applyNumberFormat="1" applyFill="1" applyAlignment="1" applyProtection="1">
      <alignment vertical="top"/>
      <protection locked="0"/>
    </xf>
    <xf numFmtId="169" fontId="0" fillId="19" borderId="0" xfId="0" applyNumberFormat="1" applyFill="1" applyAlignment="1">
      <alignment vertical="top"/>
    </xf>
    <xf numFmtId="0" fontId="2" fillId="15" borderId="43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top"/>
    </xf>
    <xf numFmtId="0" fontId="2" fillId="9" borderId="43" xfId="0" applyFont="1" applyFill="1" applyBorder="1" applyAlignment="1">
      <alignment horizontal="center" vertical="top"/>
    </xf>
    <xf numFmtId="0" fontId="2" fillId="9" borderId="15" xfId="0" applyFont="1" applyFill="1" applyBorder="1" applyAlignment="1">
      <alignment horizontal="right" vertical="top"/>
    </xf>
    <xf numFmtId="2" fontId="2" fillId="9" borderId="12" xfId="0" applyNumberFormat="1" applyFont="1" applyFill="1" applyBorder="1" applyAlignment="1">
      <alignment horizontal="center" vertical="top"/>
    </xf>
    <xf numFmtId="169" fontId="2" fillId="18" borderId="43" xfId="0" applyNumberFormat="1" applyFont="1" applyFill="1" applyBorder="1" applyAlignment="1">
      <alignment horizontal="center" vertical="top"/>
    </xf>
    <xf numFmtId="10" fontId="2" fillId="16" borderId="43" xfId="0" applyNumberFormat="1" applyFont="1" applyFill="1" applyBorder="1" applyAlignment="1">
      <alignment horizontal="center" vertical="top"/>
    </xf>
    <xf numFmtId="169" fontId="2" fillId="19" borderId="43" xfId="0" applyNumberFormat="1" applyFont="1" applyFill="1" applyBorder="1" applyAlignment="1">
      <alignment horizontal="center" vertical="top"/>
    </xf>
    <xf numFmtId="0" fontId="0" fillId="10" borderId="0" xfId="0" applyFill="1" applyAlignment="1">
      <alignment horizontal="left" vertical="top"/>
    </xf>
    <xf numFmtId="3" fontId="0" fillId="12" borderId="0" xfId="0" applyNumberFormat="1" applyFill="1" applyAlignment="1">
      <alignment horizontal="center" vertical="center"/>
    </xf>
    <xf numFmtId="0" fontId="21" fillId="10" borderId="0" xfId="0" applyFont="1" applyFill="1" applyAlignment="1">
      <alignment horizontal="left" vertical="top"/>
    </xf>
    <xf numFmtId="0" fontId="0" fillId="10" borderId="0" xfId="0" applyFill="1" applyAlignment="1" applyProtection="1">
      <alignment vertical="center"/>
      <protection locked="0"/>
    </xf>
    <xf numFmtId="0" fontId="0" fillId="10" borderId="0" xfId="0" applyFill="1" applyAlignment="1">
      <alignment horizontal="center" vertical="top"/>
    </xf>
    <xf numFmtId="0" fontId="0" fillId="11" borderId="0" xfId="0" applyFill="1" applyAlignment="1">
      <alignment horizontal="center" vertical="top" wrapText="1"/>
    </xf>
    <xf numFmtId="3" fontId="0" fillId="13" borderId="0" xfId="0" applyNumberFormat="1" applyFill="1" applyAlignment="1" applyProtection="1">
      <alignment vertical="top" wrapText="1"/>
      <protection locked="0"/>
    </xf>
    <xf numFmtId="3" fontId="0" fillId="12" borderId="0" xfId="0" applyNumberFormat="1" applyFill="1" applyAlignment="1">
      <alignment horizontal="center" vertical="center" wrapText="1"/>
    </xf>
    <xf numFmtId="2" fontId="0" fillId="12" borderId="0" xfId="0" applyNumberFormat="1" applyFill="1" applyAlignment="1" applyProtection="1">
      <alignment horizontal="center" vertical="center" wrapText="1"/>
      <protection locked="0"/>
    </xf>
    <xf numFmtId="0" fontId="0" fillId="26" borderId="0" xfId="0" applyFill="1" applyAlignment="1">
      <alignment vertical="top"/>
    </xf>
    <xf numFmtId="9" fontId="21" fillId="11" borderId="0" xfId="12" applyNumberFormat="1" applyFont="1" applyFill="1" applyBorder="1" applyAlignment="1" applyProtection="1">
      <alignment vertical="top"/>
      <protection locked="0"/>
    </xf>
    <xf numFmtId="0" fontId="21" fillId="26" borderId="0" xfId="0" applyFont="1" applyFill="1" applyAlignment="1">
      <alignment vertical="top"/>
    </xf>
    <xf numFmtId="0" fontId="21" fillId="11" borderId="0" xfId="0" applyFont="1" applyFill="1" applyAlignment="1">
      <alignment horizontal="center" vertical="center"/>
    </xf>
    <xf numFmtId="0" fontId="21" fillId="10" borderId="28" xfId="0" applyFont="1" applyFill="1" applyBorder="1" applyAlignment="1">
      <alignment vertical="top"/>
    </xf>
    <xf numFmtId="0" fontId="0" fillId="10" borderId="29" xfId="0" applyFill="1" applyBorder="1" applyAlignment="1">
      <alignment vertical="top"/>
    </xf>
    <xf numFmtId="0" fontId="21" fillId="11" borderId="29" xfId="0" applyFont="1" applyFill="1" applyBorder="1" applyAlignment="1">
      <alignment vertical="top"/>
    </xf>
    <xf numFmtId="0" fontId="0" fillId="11" borderId="29" xfId="0" applyFill="1" applyBorder="1" applyAlignment="1">
      <alignment vertical="top"/>
    </xf>
    <xf numFmtId="0" fontId="0" fillId="26" borderId="29" xfId="0" applyFill="1" applyBorder="1" applyAlignment="1">
      <alignment vertical="top"/>
    </xf>
    <xf numFmtId="0" fontId="0" fillId="11" borderId="31" xfId="0" applyFill="1" applyBorder="1" applyAlignment="1">
      <alignment vertical="top"/>
    </xf>
    <xf numFmtId="0" fontId="0" fillId="10" borderId="32" xfId="0" applyFill="1" applyBorder="1" applyAlignment="1">
      <alignment horizontal="left" vertical="top"/>
    </xf>
    <xf numFmtId="9" fontId="21" fillId="10" borderId="32" xfId="12" applyNumberFormat="1" applyFont="1" applyFill="1" applyBorder="1" applyAlignment="1" applyProtection="1">
      <alignment vertical="top"/>
      <protection locked="0"/>
    </xf>
    <xf numFmtId="0" fontId="0" fillId="10" borderId="32" xfId="0" applyFill="1" applyBorder="1" applyAlignment="1" applyProtection="1">
      <alignment vertical="top"/>
      <protection locked="0"/>
    </xf>
    <xf numFmtId="3" fontId="0" fillId="13" borderId="32" xfId="0" applyNumberFormat="1" applyFill="1" applyBorder="1" applyAlignment="1" applyProtection="1">
      <alignment vertical="top"/>
      <protection locked="0"/>
    </xf>
    <xf numFmtId="3" fontId="0" fillId="12" borderId="32" xfId="0" applyNumberFormat="1" applyFill="1" applyBorder="1" applyAlignment="1">
      <alignment horizontal="center" vertical="center"/>
    </xf>
    <xf numFmtId="2" fontId="0" fillId="12" borderId="32" xfId="0" applyNumberFormat="1" applyFill="1" applyBorder="1" applyAlignment="1" applyProtection="1">
      <alignment horizontal="center" vertical="center"/>
      <protection locked="0"/>
    </xf>
    <xf numFmtId="169" fontId="0" fillId="18" borderId="32" xfId="0" applyNumberFormat="1" applyFill="1" applyBorder="1" applyAlignment="1">
      <alignment vertical="top"/>
    </xf>
    <xf numFmtId="10" fontId="0" fillId="16" borderId="32" xfId="0" applyNumberFormat="1" applyFill="1" applyBorder="1" applyAlignment="1" applyProtection="1">
      <alignment vertical="top"/>
      <protection locked="0"/>
    </xf>
    <xf numFmtId="169" fontId="0" fillId="19" borderId="32" xfId="0" applyNumberFormat="1" applyFill="1" applyBorder="1" applyAlignment="1">
      <alignment vertical="top"/>
    </xf>
    <xf numFmtId="0" fontId="0" fillId="0" borderId="41" xfId="0" applyBorder="1" applyAlignment="1" applyProtection="1">
      <alignment horizontal="left" vertical="center"/>
      <protection locked="0"/>
    </xf>
    <xf numFmtId="0" fontId="0" fillId="0" borderId="61" xfId="0" applyBorder="1" applyAlignment="1" applyProtection="1">
      <alignment horizontal="left" vertical="center"/>
      <protection locked="0"/>
    </xf>
    <xf numFmtId="0" fontId="0" fillId="10" borderId="31" xfId="0" applyFill="1" applyBorder="1" applyAlignment="1">
      <alignment vertical="top"/>
    </xf>
    <xf numFmtId="0" fontId="0" fillId="10" borderId="33" xfId="0" applyFill="1" applyBorder="1" applyAlignment="1">
      <alignment horizontal="left" vertical="top"/>
    </xf>
    <xf numFmtId="0" fontId="21" fillId="10" borderId="33" xfId="12" applyFont="1" applyFill="1" applyBorder="1" applyAlignment="1" applyProtection="1">
      <alignment vertical="top"/>
      <protection locked="0"/>
    </xf>
    <xf numFmtId="0" fontId="0" fillId="10" borderId="33" xfId="0" applyFill="1" applyBorder="1" applyAlignment="1" applyProtection="1">
      <alignment horizontal="left" vertical="center"/>
      <protection locked="0"/>
    </xf>
    <xf numFmtId="0" fontId="21" fillId="10" borderId="33" xfId="0" applyFont="1" applyFill="1" applyBorder="1" applyAlignment="1">
      <alignment horizontal="center" vertical="top"/>
    </xf>
    <xf numFmtId="3" fontId="0" fillId="13" borderId="33" xfId="0" applyNumberFormat="1" applyFill="1" applyBorder="1" applyAlignment="1" applyProtection="1">
      <alignment vertical="top"/>
      <protection locked="0"/>
    </xf>
    <xf numFmtId="3" fontId="0" fillId="12" borderId="33" xfId="0" applyNumberFormat="1" applyFill="1" applyBorder="1" applyAlignment="1">
      <alignment horizontal="center" vertical="center"/>
    </xf>
    <xf numFmtId="2" fontId="0" fillId="12" borderId="33" xfId="0" applyNumberFormat="1" applyFill="1" applyBorder="1" applyAlignment="1" applyProtection="1">
      <alignment horizontal="center" vertical="center"/>
      <protection locked="0"/>
    </xf>
    <xf numFmtId="169" fontId="0" fillId="18" borderId="33" xfId="0" applyNumberFormat="1" applyFill="1" applyBorder="1" applyAlignment="1">
      <alignment vertical="top"/>
    </xf>
    <xf numFmtId="10" fontId="0" fillId="16" borderId="33" xfId="0" applyNumberFormat="1" applyFill="1" applyBorder="1" applyAlignment="1" applyProtection="1">
      <alignment vertical="top"/>
      <protection locked="0"/>
    </xf>
    <xf numFmtId="169" fontId="0" fillId="19" borderId="33" xfId="0" applyNumberFormat="1" applyFill="1" applyBorder="1" applyAlignment="1">
      <alignment vertical="top"/>
    </xf>
    <xf numFmtId="0" fontId="0" fillId="0" borderId="47" xfId="0" applyBorder="1" applyAlignment="1" applyProtection="1">
      <alignment horizontal="left" vertical="center"/>
      <protection locked="0"/>
    </xf>
    <xf numFmtId="0" fontId="21" fillId="11" borderId="28" xfId="0" applyFont="1" applyFill="1" applyBorder="1" applyAlignment="1">
      <alignment vertical="top"/>
    </xf>
    <xf numFmtId="0" fontId="0" fillId="11" borderId="32" xfId="0" applyFill="1" applyBorder="1" applyAlignment="1">
      <alignment horizontal="left" vertical="top"/>
    </xf>
    <xf numFmtId="0" fontId="21" fillId="11" borderId="32" xfId="12" applyFont="1" applyFill="1" applyBorder="1" applyAlignment="1" applyProtection="1">
      <alignment vertical="top"/>
      <protection locked="0"/>
    </xf>
    <xf numFmtId="0" fontId="0" fillId="11" borderId="32" xfId="0" applyFill="1" applyBorder="1" applyAlignment="1" applyProtection="1">
      <alignment vertical="top" wrapText="1"/>
      <protection locked="0"/>
    </xf>
    <xf numFmtId="0" fontId="0" fillId="11" borderId="32" xfId="0" applyFill="1" applyBorder="1" applyAlignment="1">
      <alignment horizontal="center" vertical="top" wrapText="1"/>
    </xf>
    <xf numFmtId="3" fontId="0" fillId="13" borderId="32" xfId="0" applyNumberFormat="1" applyFill="1" applyBorder="1" applyAlignment="1" applyProtection="1">
      <alignment vertical="top" wrapText="1"/>
      <protection locked="0"/>
    </xf>
    <xf numFmtId="3" fontId="0" fillId="12" borderId="32" xfId="0" applyNumberFormat="1" applyFill="1" applyBorder="1" applyAlignment="1">
      <alignment horizontal="center" vertical="center" wrapText="1"/>
    </xf>
    <xf numFmtId="2" fontId="0" fillId="12" borderId="32" xfId="0" applyNumberFormat="1" applyFill="1" applyBorder="1" applyAlignment="1" applyProtection="1">
      <alignment horizontal="center" vertical="center" wrapText="1"/>
      <protection locked="0"/>
    </xf>
    <xf numFmtId="0" fontId="21" fillId="20" borderId="61" xfId="0" applyFont="1" applyFill="1" applyBorder="1" applyAlignment="1">
      <alignment horizontal="left" vertical="top"/>
    </xf>
    <xf numFmtId="0" fontId="2" fillId="11" borderId="24" xfId="0" applyFont="1" applyFill="1" applyBorder="1" applyAlignment="1">
      <alignment horizontal="center" vertical="center"/>
    </xf>
    <xf numFmtId="0" fontId="21" fillId="0" borderId="61" xfId="0" applyFont="1" applyBorder="1" applyAlignment="1" applyProtection="1">
      <alignment horizontal="left" vertical="center"/>
      <protection locked="0"/>
    </xf>
    <xf numFmtId="0" fontId="21" fillId="0" borderId="61" xfId="0" applyFont="1" applyBorder="1" applyAlignment="1" applyProtection="1">
      <alignment horizontal="left" vertical="top"/>
      <protection locked="0"/>
    </xf>
    <xf numFmtId="0" fontId="2" fillId="11" borderId="25" xfId="0" applyFont="1" applyFill="1" applyBorder="1" applyAlignment="1">
      <alignment horizontal="center" vertical="center"/>
    </xf>
    <xf numFmtId="0" fontId="0" fillId="11" borderId="33" xfId="0" applyFill="1" applyBorder="1" applyAlignment="1">
      <alignment horizontal="left" vertical="top"/>
    </xf>
    <xf numFmtId="0" fontId="21" fillId="11" borderId="33" xfId="0" applyFont="1" applyFill="1" applyBorder="1" applyAlignment="1" applyProtection="1">
      <alignment vertical="top"/>
      <protection locked="0"/>
    </xf>
    <xf numFmtId="0" fontId="0" fillId="11" borderId="33" xfId="0" applyFill="1" applyBorder="1" applyAlignment="1" applyProtection="1">
      <alignment vertical="top"/>
      <protection locked="0"/>
    </xf>
    <xf numFmtId="3" fontId="0" fillId="12" borderId="33" xfId="0" applyNumberFormat="1" applyFill="1" applyBorder="1" applyAlignment="1" applyProtection="1">
      <alignment horizontal="center" vertical="center"/>
      <protection locked="0"/>
    </xf>
    <xf numFmtId="0" fontId="21" fillId="0" borderId="47" xfId="0" applyFont="1" applyBorder="1" applyAlignment="1" applyProtection="1">
      <alignment horizontal="left" vertical="top"/>
      <protection locked="0"/>
    </xf>
    <xf numFmtId="4" fontId="0" fillId="20" borderId="66" xfId="0" applyNumberFormat="1" applyFill="1" applyBorder="1" applyAlignment="1">
      <alignment vertical="top"/>
    </xf>
    <xf numFmtId="0" fontId="21" fillId="20" borderId="66" xfId="0" applyFont="1" applyFill="1" applyBorder="1" applyAlignment="1">
      <alignment vertical="top"/>
    </xf>
    <xf numFmtId="0" fontId="2" fillId="20" borderId="0" xfId="0" applyFont="1" applyFill="1" applyAlignment="1">
      <alignment horizontal="right" vertical="top"/>
    </xf>
    <xf numFmtId="10" fontId="0" fillId="20" borderId="66" xfId="0" applyNumberFormat="1" applyFill="1" applyBorder="1" applyAlignment="1">
      <alignment vertical="top"/>
    </xf>
    <xf numFmtId="0" fontId="0" fillId="20" borderId="66" xfId="0" applyFill="1" applyBorder="1" applyAlignment="1">
      <alignment vertical="top"/>
    </xf>
    <xf numFmtId="167" fontId="0" fillId="20" borderId="66" xfId="0" applyNumberFormat="1" applyFill="1" applyBorder="1" applyAlignment="1">
      <alignment vertical="top"/>
    </xf>
    <xf numFmtId="0" fontId="21" fillId="14" borderId="66" xfId="20" applyFill="1" applyBorder="1" applyAlignment="1">
      <alignment horizontal="left" vertical="center" wrapText="1"/>
    </xf>
    <xf numFmtId="0" fontId="21" fillId="14" borderId="66" xfId="20" applyFill="1" applyBorder="1" applyAlignment="1">
      <alignment horizontal="center" vertical="center" wrapText="1"/>
    </xf>
    <xf numFmtId="0" fontId="2" fillId="16" borderId="66" xfId="0" applyFont="1" applyFill="1" applyBorder="1" applyAlignment="1">
      <alignment horizontal="center"/>
    </xf>
    <xf numFmtId="2" fontId="0" fillId="17" borderId="66" xfId="0" applyNumberFormat="1" applyFill="1" applyBorder="1"/>
    <xf numFmtId="172" fontId="0" fillId="25" borderId="66" xfId="0" applyNumberFormat="1" applyFill="1" applyBorder="1"/>
    <xf numFmtId="10" fontId="0" fillId="17" borderId="66" xfId="0" applyNumberFormat="1" applyFill="1" applyBorder="1"/>
    <xf numFmtId="0" fontId="0" fillId="11" borderId="0" xfId="0" applyFill="1" applyAlignment="1">
      <alignment horizontal="center" vertical="center"/>
    </xf>
    <xf numFmtId="0" fontId="21" fillId="14" borderId="48" xfId="20" applyFill="1" applyBorder="1" applyAlignment="1">
      <alignment horizontal="center" vertical="center" wrapText="1"/>
    </xf>
    <xf numFmtId="0" fontId="2" fillId="16" borderId="0" xfId="0" applyFont="1" applyFill="1" applyAlignment="1">
      <alignment horizontal="center"/>
    </xf>
    <xf numFmtId="0" fontId="35" fillId="22" borderId="68" xfId="0" applyFont="1" applyFill="1" applyBorder="1" applyAlignment="1">
      <alignment wrapText="1"/>
    </xf>
    <xf numFmtId="0" fontId="36" fillId="22" borderId="68" xfId="0" applyFont="1" applyFill="1" applyBorder="1"/>
    <xf numFmtId="0" fontId="36" fillId="0" borderId="68" xfId="0" applyFont="1" applyBorder="1"/>
    <xf numFmtId="0" fontId="35" fillId="22" borderId="68" xfId="0" applyFont="1" applyFill="1" applyBorder="1"/>
    <xf numFmtId="0" fontId="0" fillId="22" borderId="68" xfId="0" applyFill="1" applyBorder="1"/>
    <xf numFmtId="0" fontId="21" fillId="22" borderId="68" xfId="0" applyFont="1" applyFill="1" applyBorder="1"/>
    <xf numFmtId="0" fontId="0" fillId="0" borderId="68" xfId="0" applyBorder="1"/>
    <xf numFmtId="0" fontId="21" fillId="0" borderId="68" xfId="0" applyFont="1" applyBorder="1"/>
    <xf numFmtId="0" fontId="2" fillId="0" borderId="68" xfId="0" applyFont="1" applyBorder="1"/>
    <xf numFmtId="0" fontId="2" fillId="0" borderId="68" xfId="0" applyFont="1" applyBorder="1" applyAlignment="1">
      <alignment horizontal="center"/>
    </xf>
    <xf numFmtId="0" fontId="40" fillId="22" borderId="68" xfId="0" applyFont="1" applyFill="1" applyBorder="1" applyAlignment="1">
      <alignment vertical="center" wrapText="1"/>
    </xf>
    <xf numFmtId="0" fontId="40" fillId="22" borderId="68" xfId="0" applyFont="1" applyFill="1" applyBorder="1" applyAlignment="1">
      <alignment horizontal="right" vertical="center"/>
    </xf>
    <xf numFmtId="0" fontId="42" fillId="22" borderId="68" xfId="0" applyFont="1" applyFill="1" applyBorder="1" applyAlignment="1">
      <alignment vertical="center"/>
    </xf>
    <xf numFmtId="2" fontId="36" fillId="0" borderId="68" xfId="0" applyNumberFormat="1" applyFont="1" applyBorder="1" applyAlignment="1">
      <alignment horizontal="right" vertical="center"/>
    </xf>
    <xf numFmtId="0" fontId="36" fillId="0" borderId="68" xfId="0" applyFont="1" applyBorder="1" applyAlignment="1">
      <alignment horizontal="right" vertical="center"/>
    </xf>
    <xf numFmtId="172" fontId="21" fillId="0" borderId="68" xfId="0" applyNumberFormat="1" applyFont="1" applyBorder="1"/>
    <xf numFmtId="172" fontId="2" fillId="0" borderId="68" xfId="0" applyNumberFormat="1" applyFont="1" applyBorder="1"/>
    <xf numFmtId="0" fontId="0" fillId="20" borderId="68" xfId="0" applyFill="1" applyBorder="1"/>
    <xf numFmtId="0" fontId="21" fillId="20" borderId="68" xfId="0" applyFont="1" applyFill="1" applyBorder="1"/>
    <xf numFmtId="0" fontId="0" fillId="20" borderId="0" xfId="0" applyFill="1"/>
    <xf numFmtId="49" fontId="33" fillId="20" borderId="0" xfId="0" applyNumberFormat="1" applyFont="1" applyFill="1" applyAlignment="1">
      <alignment wrapText="1"/>
    </xf>
    <xf numFmtId="0" fontId="21" fillId="20" borderId="0" xfId="0" applyFont="1" applyFill="1" applyAlignment="1">
      <alignment wrapText="1"/>
    </xf>
    <xf numFmtId="0" fontId="2" fillId="20" borderId="0" xfId="0" applyFont="1" applyFill="1"/>
    <xf numFmtId="0" fontId="0" fillId="18" borderId="68" xfId="0" applyFill="1" applyBorder="1"/>
    <xf numFmtId="0" fontId="2" fillId="18" borderId="68" xfId="0" applyFont="1" applyFill="1" applyBorder="1"/>
    <xf numFmtId="49" fontId="48" fillId="22" borderId="68" xfId="0" applyNumberFormat="1" applyFont="1" applyFill="1" applyBorder="1" applyAlignment="1">
      <alignment horizontal="center" vertical="center" wrapText="1"/>
    </xf>
    <xf numFmtId="0" fontId="2" fillId="22" borderId="68" xfId="0" applyFont="1" applyFill="1" applyBorder="1" applyAlignment="1">
      <alignment horizontal="center" vertical="center"/>
    </xf>
    <xf numFmtId="0" fontId="2" fillId="22" borderId="68" xfId="0" applyFont="1" applyFill="1" applyBorder="1" applyAlignment="1">
      <alignment horizontal="center"/>
    </xf>
    <xf numFmtId="0" fontId="21" fillId="22" borderId="68" xfId="0" applyFont="1" applyFill="1" applyBorder="1" applyAlignment="1">
      <alignment horizontal="left"/>
    </xf>
    <xf numFmtId="0" fontId="2" fillId="22" borderId="68" xfId="0" applyFont="1" applyFill="1" applyBorder="1" applyAlignment="1">
      <alignment horizontal="left"/>
    </xf>
    <xf numFmtId="0" fontId="2" fillId="22" borderId="68" xfId="0" applyFont="1" applyFill="1" applyBorder="1"/>
    <xf numFmtId="1" fontId="0" fillId="22" borderId="68" xfId="0" applyNumberFormat="1" applyFill="1" applyBorder="1"/>
    <xf numFmtId="1" fontId="21" fillId="0" borderId="68" xfId="0" applyNumberFormat="1" applyFont="1" applyBorder="1" applyAlignment="1">
      <alignment horizontal="center"/>
    </xf>
    <xf numFmtId="3" fontId="0" fillId="0" borderId="68" xfId="0" applyNumberFormat="1" applyBorder="1"/>
    <xf numFmtId="2" fontId="0" fillId="0" borderId="68" xfId="0" applyNumberFormat="1" applyBorder="1"/>
    <xf numFmtId="49" fontId="33" fillId="22" borderId="68" xfId="0" applyNumberFormat="1" applyFont="1" applyFill="1" applyBorder="1" applyAlignment="1">
      <alignment wrapText="1"/>
    </xf>
    <xf numFmtId="0" fontId="34" fillId="22" borderId="43" xfId="0" applyFont="1" applyFill="1" applyBorder="1" applyAlignment="1">
      <alignment horizontal="center"/>
    </xf>
    <xf numFmtId="0" fontId="21" fillId="0" borderId="68" xfId="0" applyFont="1" applyBorder="1" applyAlignment="1">
      <alignment wrapText="1"/>
    </xf>
    <xf numFmtId="3" fontId="0" fillId="0" borderId="68" xfId="0" applyNumberFormat="1" applyBorder="1" applyAlignment="1">
      <alignment wrapText="1"/>
    </xf>
    <xf numFmtId="0" fontId="0" fillId="0" borderId="68" xfId="0" applyBorder="1" applyAlignment="1">
      <alignment wrapText="1"/>
    </xf>
    <xf numFmtId="170" fontId="0" fillId="0" borderId="0" xfId="0" applyNumberFormat="1" applyAlignment="1">
      <alignment wrapText="1"/>
    </xf>
    <xf numFmtId="171" fontId="0" fillId="0" borderId="0" xfId="0" applyNumberFormat="1" applyAlignment="1">
      <alignment wrapText="1"/>
    </xf>
    <xf numFmtId="0" fontId="0" fillId="0" borderId="18" xfId="0" applyBorder="1" applyAlignment="1">
      <alignment wrapText="1"/>
    </xf>
    <xf numFmtId="0" fontId="37" fillId="22" borderId="68" xfId="0" applyFont="1" applyFill="1" applyBorder="1"/>
    <xf numFmtId="0" fontId="2" fillId="22" borderId="69" xfId="0" applyFont="1" applyFill="1" applyBorder="1"/>
    <xf numFmtId="0" fontId="37" fillId="22" borderId="69" xfId="0" applyFont="1" applyFill="1" applyBorder="1"/>
    <xf numFmtId="0" fontId="35" fillId="22" borderId="69" xfId="0" applyFont="1" applyFill="1" applyBorder="1"/>
    <xf numFmtId="2" fontId="36" fillId="0" borderId="68" xfId="0" applyNumberFormat="1" applyFont="1" applyBorder="1"/>
    <xf numFmtId="49" fontId="2" fillId="22" borderId="68" xfId="0" applyNumberFormat="1" applyFont="1" applyFill="1" applyBorder="1" applyAlignment="1">
      <alignment horizontal="center"/>
    </xf>
    <xf numFmtId="16" fontId="0" fillId="22" borderId="68" xfId="0" applyNumberFormat="1" applyFill="1" applyBorder="1" applyAlignment="1">
      <alignment horizontal="center"/>
    </xf>
    <xf numFmtId="2" fontId="0" fillId="0" borderId="68" xfId="0" applyNumberFormat="1" applyBorder="1" applyAlignment="1">
      <alignment horizontal="center"/>
    </xf>
    <xf numFmtId="2" fontId="2" fillId="22" borderId="68" xfId="0" applyNumberFormat="1" applyFont="1" applyFill="1" applyBorder="1" applyAlignment="1">
      <alignment horizontal="center"/>
    </xf>
    <xf numFmtId="0" fontId="21" fillId="22" borderId="68" xfId="0" applyFont="1" applyFill="1" applyBorder="1" applyAlignment="1">
      <alignment horizontal="center"/>
    </xf>
    <xf numFmtId="3" fontId="21" fillId="0" borderId="68" xfId="0" applyNumberFormat="1" applyFont="1" applyBorder="1"/>
    <xf numFmtId="2" fontId="21" fillId="0" borderId="68" xfId="0" applyNumberFormat="1" applyFont="1" applyBorder="1"/>
    <xf numFmtId="1" fontId="21" fillId="0" borderId="68" xfId="0" applyNumberFormat="1" applyFont="1" applyBorder="1"/>
    <xf numFmtId="0" fontId="34" fillId="22" borderId="68" xfId="0" applyFont="1" applyFill="1" applyBorder="1" applyAlignment="1">
      <alignment horizontal="center"/>
    </xf>
    <xf numFmtId="0" fontId="21" fillId="21" borderId="48" xfId="0" applyFont="1" applyFill="1" applyBorder="1"/>
    <xf numFmtId="0" fontId="30" fillId="22" borderId="68" xfId="0" applyFont="1" applyFill="1" applyBorder="1" applyAlignment="1">
      <alignment horizontal="center"/>
    </xf>
    <xf numFmtId="0" fontId="37" fillId="22" borderId="70" xfId="0" applyFont="1" applyFill="1" applyBorder="1"/>
    <xf numFmtId="0" fontId="42" fillId="22" borderId="68" xfId="0" applyFont="1" applyFill="1" applyBorder="1" applyAlignment="1">
      <alignment vertical="center" wrapText="1"/>
    </xf>
    <xf numFmtId="49" fontId="33" fillId="22" borderId="69" xfId="0" applyNumberFormat="1" applyFont="1" applyFill="1" applyBorder="1" applyAlignment="1">
      <alignment wrapText="1"/>
    </xf>
    <xf numFmtId="1" fontId="21" fillId="0" borderId="68" xfId="0" applyNumberFormat="1" applyFont="1" applyBorder="1" applyAlignment="1">
      <alignment wrapText="1"/>
    </xf>
    <xf numFmtId="172" fontId="0" fillId="0" borderId="68" xfId="0" applyNumberFormat="1" applyBorder="1"/>
    <xf numFmtId="172" fontId="0" fillId="0" borderId="31" xfId="0" applyNumberFormat="1" applyBorder="1"/>
    <xf numFmtId="0" fontId="0" fillId="0" borderId="31" xfId="0" applyBorder="1"/>
    <xf numFmtId="2" fontId="0" fillId="0" borderId="31" xfId="0" applyNumberFormat="1" applyBorder="1"/>
    <xf numFmtId="0" fontId="2" fillId="22" borderId="33" xfId="0" applyFont="1" applyFill="1" applyBorder="1" applyAlignment="1">
      <alignment horizontal="center"/>
    </xf>
    <xf numFmtId="0" fontId="2" fillId="22" borderId="47" xfId="0" applyFont="1" applyFill="1" applyBorder="1" applyAlignment="1">
      <alignment horizontal="center"/>
    </xf>
    <xf numFmtId="0" fontId="2" fillId="22" borderId="31" xfId="0" applyFont="1" applyFill="1" applyBorder="1" applyAlignment="1">
      <alignment horizontal="center"/>
    </xf>
    <xf numFmtId="0" fontId="2" fillId="22" borderId="69" xfId="0" applyFont="1" applyFill="1" applyBorder="1" applyAlignment="1">
      <alignment horizontal="center" vertical="center"/>
    </xf>
    <xf numFmtId="0" fontId="2" fillId="23" borderId="70" xfId="0" applyFont="1" applyFill="1" applyBorder="1" applyAlignment="1">
      <alignment horizontal="center"/>
    </xf>
    <xf numFmtId="2" fontId="2" fillId="22" borderId="68" xfId="0" applyNumberFormat="1" applyFont="1" applyFill="1" applyBorder="1"/>
    <xf numFmtId="4" fontId="0" fillId="9" borderId="0" xfId="0" applyNumberFormat="1" applyFill="1" applyAlignment="1">
      <alignment vertical="top"/>
    </xf>
    <xf numFmtId="4" fontId="0" fillId="9" borderId="32" xfId="0" applyNumberFormat="1" applyFill="1" applyBorder="1" applyAlignment="1">
      <alignment vertical="top"/>
    </xf>
    <xf numFmtId="4" fontId="0" fillId="9" borderId="33" xfId="0" applyNumberFormat="1" applyFill="1" applyBorder="1" applyAlignment="1">
      <alignment vertical="top"/>
    </xf>
    <xf numFmtId="4" fontId="0" fillId="9" borderId="71" xfId="0" applyNumberFormat="1" applyFill="1" applyBorder="1" applyAlignment="1">
      <alignment vertical="top"/>
    </xf>
    <xf numFmtId="4" fontId="30" fillId="22" borderId="21" xfId="0" applyNumberFormat="1" applyFont="1" applyFill="1" applyBorder="1" applyAlignment="1">
      <alignment vertical="top"/>
    </xf>
    <xf numFmtId="0" fontId="0" fillId="10" borderId="32" xfId="0" applyFill="1" applyBorder="1" applyAlignment="1">
      <alignment horizontal="center" vertical="center"/>
    </xf>
    <xf numFmtId="0" fontId="20" fillId="19" borderId="10" xfId="0" applyFont="1" applyFill="1" applyBorder="1" applyAlignment="1">
      <alignment horizontal="center" vertical="top"/>
    </xf>
    <xf numFmtId="0" fontId="20" fillId="19" borderId="21" xfId="0" applyFont="1" applyFill="1" applyBorder="1" applyAlignment="1">
      <alignment horizontal="center" vertical="top"/>
    </xf>
    <xf numFmtId="0" fontId="2" fillId="10" borderId="23" xfId="0" applyFont="1" applyFill="1" applyBorder="1" applyAlignment="1">
      <alignment horizontal="center" vertical="top"/>
    </xf>
    <xf numFmtId="0" fontId="2" fillId="10" borderId="24" xfId="0" applyFont="1" applyFill="1" applyBorder="1" applyAlignment="1">
      <alignment horizontal="center" vertical="top"/>
    </xf>
    <xf numFmtId="0" fontId="2" fillId="10" borderId="25" xfId="0" applyFont="1" applyFill="1" applyBorder="1" applyAlignment="1">
      <alignment horizontal="center" vertical="top"/>
    </xf>
    <xf numFmtId="0" fontId="2" fillId="11" borderId="23" xfId="0" applyFont="1" applyFill="1" applyBorder="1" applyAlignment="1">
      <alignment horizontal="center" vertical="top"/>
    </xf>
    <xf numFmtId="0" fontId="2" fillId="11" borderId="24" xfId="0" applyFont="1" applyFill="1" applyBorder="1" applyAlignment="1">
      <alignment horizontal="center" vertical="top"/>
    </xf>
    <xf numFmtId="0" fontId="2" fillId="20" borderId="20" xfId="0" applyFont="1" applyFill="1" applyBorder="1" applyAlignment="1">
      <alignment horizontal="center" vertical="top"/>
    </xf>
    <xf numFmtId="0" fontId="0" fillId="20" borderId="20" xfId="0" applyFill="1" applyBorder="1" applyAlignment="1">
      <alignment horizontal="center" vertical="top"/>
    </xf>
    <xf numFmtId="0" fontId="30" fillId="18" borderId="10" xfId="0" applyFont="1" applyFill="1" applyBorder="1" applyAlignment="1">
      <alignment horizontal="center" vertical="top"/>
    </xf>
    <xf numFmtId="0" fontId="30" fillId="18" borderId="21" xfId="0" applyFont="1" applyFill="1" applyBorder="1" applyAlignment="1">
      <alignment horizontal="center" vertical="top"/>
    </xf>
    <xf numFmtId="0" fontId="30" fillId="22" borderId="10" xfId="0" applyFont="1" applyFill="1" applyBorder="1" applyAlignment="1">
      <alignment horizontal="right" vertical="top"/>
    </xf>
    <xf numFmtId="0" fontId="30" fillId="22" borderId="11" xfId="0" applyFont="1" applyFill="1" applyBorder="1" applyAlignment="1">
      <alignment horizontal="right" vertical="top"/>
    </xf>
    <xf numFmtId="0" fontId="30" fillId="22" borderId="21" xfId="0" applyFont="1" applyFill="1" applyBorder="1" applyAlignment="1">
      <alignment horizontal="right" vertical="top"/>
    </xf>
    <xf numFmtId="0" fontId="21" fillId="14" borderId="41" xfId="20" applyFill="1" applyBorder="1" applyAlignment="1">
      <alignment horizontal="center" vertical="center" wrapText="1"/>
    </xf>
    <xf numFmtId="0" fontId="21" fillId="14" borderId="61" xfId="20" applyFill="1" applyBorder="1" applyAlignment="1">
      <alignment horizontal="center" vertical="center" wrapText="1"/>
    </xf>
    <xf numFmtId="0" fontId="21" fillId="14" borderId="47" xfId="20" applyFill="1" applyBorder="1" applyAlignment="1">
      <alignment horizontal="center" vertical="center" wrapText="1"/>
    </xf>
    <xf numFmtId="0" fontId="21" fillId="14" borderId="36" xfId="20" applyFill="1" applyBorder="1" applyAlignment="1">
      <alignment horizontal="center" vertical="center" wrapText="1"/>
    </xf>
    <xf numFmtId="0" fontId="21" fillId="14" borderId="54" xfId="20" applyFill="1" applyBorder="1" applyAlignment="1">
      <alignment horizontal="center" vertical="center" wrapText="1"/>
    </xf>
    <xf numFmtId="0" fontId="21" fillId="14" borderId="55" xfId="20" applyFill="1" applyBorder="1" applyAlignment="1">
      <alignment horizontal="center" vertical="center" wrapText="1"/>
    </xf>
    <xf numFmtId="0" fontId="21" fillId="14" borderId="50" xfId="20" applyFill="1" applyBorder="1" applyAlignment="1">
      <alignment horizontal="center" vertical="center" wrapText="1"/>
    </xf>
    <xf numFmtId="0" fontId="21" fillId="14" borderId="14" xfId="20" applyFill="1" applyBorder="1" applyAlignment="1">
      <alignment horizontal="center" vertical="center" wrapText="1"/>
    </xf>
    <xf numFmtId="0" fontId="21" fillId="14" borderId="48" xfId="20" applyFill="1" applyBorder="1" applyAlignment="1">
      <alignment horizontal="center" vertical="center" wrapText="1"/>
    </xf>
    <xf numFmtId="0" fontId="22" fillId="14" borderId="10" xfId="20" applyFont="1" applyFill="1" applyBorder="1" applyAlignment="1">
      <alignment horizontal="center" vertical="center" wrapText="1"/>
    </xf>
    <xf numFmtId="0" fontId="22" fillId="14" borderId="11" xfId="20" applyFont="1" applyFill="1" applyBorder="1" applyAlignment="1">
      <alignment horizontal="center" vertical="center" wrapText="1"/>
    </xf>
    <xf numFmtId="0" fontId="22" fillId="14" borderId="21" xfId="20" applyFont="1" applyFill="1" applyBorder="1" applyAlignment="1">
      <alignment horizontal="center" vertical="center" wrapText="1"/>
    </xf>
    <xf numFmtId="0" fontId="21" fillId="14" borderId="65" xfId="20" applyFill="1" applyBorder="1" applyAlignment="1">
      <alignment horizontal="center" vertical="center" wrapText="1"/>
    </xf>
    <xf numFmtId="0" fontId="21" fillId="14" borderId="49" xfId="20" applyFill="1" applyBorder="1" applyAlignment="1">
      <alignment horizontal="center" vertical="center" wrapText="1"/>
    </xf>
    <xf numFmtId="0" fontId="21" fillId="14" borderId="35" xfId="20" applyFill="1" applyBorder="1" applyAlignment="1">
      <alignment horizontal="center" vertical="center" wrapText="1"/>
    </xf>
    <xf numFmtId="0" fontId="21" fillId="14" borderId="67" xfId="20" applyFill="1" applyBorder="1" applyAlignment="1">
      <alignment horizontal="center" vertical="center" wrapText="1"/>
    </xf>
    <xf numFmtId="0" fontId="21" fillId="14" borderId="60" xfId="20" applyFill="1" applyBorder="1" applyAlignment="1">
      <alignment horizontal="center" vertical="center" wrapText="1"/>
    </xf>
    <xf numFmtId="0" fontId="21" fillId="14" borderId="43" xfId="20" applyFill="1" applyBorder="1" applyAlignment="1">
      <alignment horizontal="center" vertical="center" wrapText="1"/>
    </xf>
    <xf numFmtId="0" fontId="21" fillId="14" borderId="40" xfId="20" applyFill="1" applyBorder="1" applyAlignment="1">
      <alignment horizontal="center" vertical="center" wrapText="1"/>
    </xf>
    <xf numFmtId="0" fontId="21" fillId="14" borderId="51" xfId="20" applyFill="1" applyBorder="1" applyAlignment="1">
      <alignment horizontal="center" vertical="center" wrapText="1"/>
    </xf>
    <xf numFmtId="0" fontId="21" fillId="14" borderId="37" xfId="20" applyFill="1" applyBorder="1" applyAlignment="1">
      <alignment horizontal="center" vertical="center" wrapText="1"/>
    </xf>
    <xf numFmtId="0" fontId="21" fillId="14" borderId="26" xfId="20" applyFill="1" applyBorder="1" applyAlignment="1">
      <alignment horizontal="left" vertical="center" wrapText="1"/>
    </xf>
    <xf numFmtId="0" fontId="21" fillId="14" borderId="34" xfId="20" applyFill="1" applyBorder="1" applyAlignment="1">
      <alignment horizontal="left" vertical="center" wrapText="1"/>
    </xf>
    <xf numFmtId="0" fontId="21" fillId="14" borderId="56" xfId="20" applyFill="1" applyBorder="1" applyAlignment="1">
      <alignment horizontal="left" vertical="center" wrapText="1"/>
    </xf>
    <xf numFmtId="0" fontId="20" fillId="14" borderId="15" xfId="20" applyFont="1" applyFill="1" applyBorder="1" applyAlignment="1">
      <alignment horizontal="center" vertical="center" wrapText="1"/>
    </xf>
    <xf numFmtId="0" fontId="20" fillId="14" borderId="12" xfId="20" applyFont="1" applyFill="1" applyBorder="1" applyAlignment="1">
      <alignment horizontal="center" vertical="center" wrapText="1"/>
    </xf>
    <xf numFmtId="0" fontId="20" fillId="14" borderId="17" xfId="20" applyFont="1" applyFill="1" applyBorder="1" applyAlignment="1">
      <alignment horizontal="center" vertical="center" wrapText="1"/>
    </xf>
    <xf numFmtId="0" fontId="20" fillId="14" borderId="19" xfId="20" applyFont="1" applyFill="1" applyBorder="1" applyAlignment="1">
      <alignment horizontal="center" vertical="center" wrapText="1"/>
    </xf>
    <xf numFmtId="0" fontId="20" fillId="14" borderId="20" xfId="20" applyFont="1" applyFill="1" applyBorder="1" applyAlignment="1">
      <alignment horizontal="center" vertical="center" wrapText="1"/>
    </xf>
    <xf numFmtId="0" fontId="20" fillId="14" borderId="22" xfId="20" applyFont="1" applyFill="1" applyBorder="1" applyAlignment="1">
      <alignment horizontal="center" vertical="center" wrapText="1"/>
    </xf>
    <xf numFmtId="0" fontId="21" fillId="14" borderId="52" xfId="20" applyFill="1" applyBorder="1" applyAlignment="1">
      <alignment horizontal="left" vertical="center" wrapText="1"/>
    </xf>
    <xf numFmtId="0" fontId="21" fillId="14" borderId="45" xfId="20" applyFill="1" applyBorder="1" applyAlignment="1">
      <alignment horizontal="left" vertical="center" wrapText="1"/>
    </xf>
    <xf numFmtId="0" fontId="21" fillId="14" borderId="58" xfId="20" applyFill="1" applyBorder="1" applyAlignment="1">
      <alignment horizontal="left" vertical="center" wrapText="1"/>
    </xf>
    <xf numFmtId="0" fontId="21" fillId="14" borderId="29" xfId="20" applyFill="1" applyBorder="1" applyAlignment="1">
      <alignment horizontal="center" vertical="center" wrapText="1"/>
    </xf>
    <xf numFmtId="0" fontId="21" fillId="14" borderId="31" xfId="20" applyFill="1" applyBorder="1" applyAlignment="1">
      <alignment horizontal="center" vertical="center" wrapText="1"/>
    </xf>
    <xf numFmtId="0" fontId="2" fillId="22" borderId="71" xfId="0" applyFont="1" applyFill="1" applyBorder="1" applyAlignment="1">
      <alignment horizontal="center"/>
    </xf>
    <xf numFmtId="0" fontId="2" fillId="16" borderId="64" xfId="0" applyFont="1" applyFill="1" applyBorder="1" applyAlignment="1">
      <alignment horizontal="center"/>
    </xf>
    <xf numFmtId="0" fontId="2" fillId="16" borderId="63" xfId="0" applyFont="1" applyFill="1" applyBorder="1" applyAlignment="1">
      <alignment horizontal="center"/>
    </xf>
    <xf numFmtId="0" fontId="2" fillId="16" borderId="62" xfId="0" applyFont="1" applyFill="1" applyBorder="1" applyAlignment="1">
      <alignment horizontal="center" vertical="center"/>
    </xf>
    <xf numFmtId="0" fontId="2" fillId="16" borderId="38" xfId="0" applyFont="1" applyFill="1" applyBorder="1" applyAlignment="1">
      <alignment horizontal="center" vertical="center"/>
    </xf>
  </cellXfs>
  <cellStyles count="35">
    <cellStyle name="Bad" xfId="1" xr:uid="{00000000-0005-0000-0000-000000000000}"/>
    <cellStyle name="Calculation" xfId="2" xr:uid="{00000000-0005-0000-0000-000001000000}"/>
    <cellStyle name="Check Cell" xfId="3" xr:uid="{00000000-0005-0000-0000-000002000000}"/>
    <cellStyle name="Comma 2" xfId="4" xr:uid="{00000000-0005-0000-0000-000003000000}"/>
    <cellStyle name="Euro" xfId="5" xr:uid="{00000000-0005-0000-0000-000004000000}"/>
    <cellStyle name="Explanatory Text" xfId="6" xr:uid="{00000000-0005-0000-0000-000005000000}"/>
    <cellStyle name="Good" xfId="7" xr:uid="{00000000-0005-0000-0000-000006000000}"/>
    <cellStyle name="Heading 1" xfId="8" xr:uid="{00000000-0005-0000-0000-000007000000}"/>
    <cellStyle name="Heading 2" xfId="9" xr:uid="{00000000-0005-0000-0000-000008000000}"/>
    <cellStyle name="Heading 3" xfId="10" xr:uid="{00000000-0005-0000-0000-000009000000}"/>
    <cellStyle name="Heading 4" xfId="11" xr:uid="{00000000-0005-0000-0000-00000A000000}"/>
    <cellStyle name="Hyperlink" xfId="12" builtinId="8"/>
    <cellStyle name="Input" xfId="13" xr:uid="{00000000-0005-0000-0000-00000C000000}"/>
    <cellStyle name="Linked Cell" xfId="14" xr:uid="{00000000-0005-0000-0000-00000D000000}"/>
    <cellStyle name="Milliers [0]_Annex_comb_guideline_version4-2" xfId="15" xr:uid="{00000000-0005-0000-0000-00000E000000}"/>
    <cellStyle name="Milliers_Annex_comb_guideline_version4-2" xfId="16" xr:uid="{00000000-0005-0000-0000-00000F000000}"/>
    <cellStyle name="Monétaire [0]_Annex comb guideline 4-7" xfId="17" xr:uid="{00000000-0005-0000-0000-000010000000}"/>
    <cellStyle name="Monétaire_Annex_comb_guideline_version4-2" xfId="18" xr:uid="{00000000-0005-0000-0000-000011000000}"/>
    <cellStyle name="Neutral" xfId="19" xr:uid="{00000000-0005-0000-0000-000012000000}"/>
    <cellStyle name="Normal 2" xfId="20" xr:uid="{00000000-0005-0000-0000-000013000000}"/>
    <cellStyle name="Normal 3" xfId="21" xr:uid="{00000000-0005-0000-0000-000014000000}"/>
    <cellStyle name="Normal_Overzicht" xfId="22" xr:uid="{00000000-0005-0000-0000-000015000000}"/>
    <cellStyle name="Note" xfId="23" xr:uid="{00000000-0005-0000-0000-000016000000}"/>
    <cellStyle name="Output" xfId="24" xr:uid="{00000000-0005-0000-0000-000017000000}"/>
    <cellStyle name="Percent 4" xfId="25" xr:uid="{00000000-0005-0000-0000-000018000000}"/>
    <cellStyle name="Procent" xfId="34" builtinId="5"/>
    <cellStyle name="Source Hed" xfId="26" xr:uid="{00000000-0005-0000-0000-000019000000}"/>
    <cellStyle name="Source Text" xfId="27" xr:uid="{00000000-0005-0000-0000-00001A000000}"/>
    <cellStyle name="Standaard" xfId="0" builtinId="0"/>
    <cellStyle name="Standaard 2" xfId="28" xr:uid="{00000000-0005-0000-0000-00001C000000}"/>
    <cellStyle name="Title" xfId="29" xr:uid="{00000000-0005-0000-0000-00001D000000}"/>
    <cellStyle name="Title-1" xfId="30" xr:uid="{00000000-0005-0000-0000-00001E000000}"/>
    <cellStyle name="Title-2" xfId="31" xr:uid="{00000000-0005-0000-0000-00001F000000}"/>
    <cellStyle name="Total" xfId="32" xr:uid="{00000000-0005-0000-0000-000020000000}"/>
    <cellStyle name="Warning Text" xfId="33" xr:uid="{00000000-0005-0000-0000-000021000000}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l-NL"/>
              <a:t>Uitstoot in Ton CO2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'Footprint 2021 Willems'!$B$21:$B$29</c:f>
              <c:strCache>
                <c:ptCount val="9"/>
                <c:pt idx="0">
                  <c:v>Gas (verwarming)</c:v>
                </c:pt>
                <c:pt idx="1">
                  <c:v>Diesel</c:v>
                </c:pt>
                <c:pt idx="2">
                  <c:v>GTL (Hoogwerkers)</c:v>
                </c:pt>
                <c:pt idx="3">
                  <c:v>Benzine</c:v>
                </c:pt>
                <c:pt idx="4">
                  <c:v>Zakelijke Vluchten</c:v>
                </c:pt>
                <c:pt idx="5">
                  <c:v>Zakelijk gebruik privé auto's</c:v>
                </c:pt>
                <c:pt idx="6">
                  <c:v>Zakelijk verkeer via OV</c:v>
                </c:pt>
                <c:pt idx="7">
                  <c:v>Elektriciteit vestigingen</c:v>
                </c:pt>
                <c:pt idx="8">
                  <c:v>Elektriciteit elektrische voertuigen</c:v>
                </c:pt>
              </c:strCache>
            </c:strRef>
          </c:cat>
          <c:val>
            <c:numRef>
              <c:f>'Footprint 2021 Willems'!$C$21:$C$29</c:f>
              <c:numCache>
                <c:formatCode>#,##0.00</c:formatCode>
                <c:ptCount val="9"/>
                <c:pt idx="0">
                  <c:v>55.007148000000001</c:v>
                </c:pt>
                <c:pt idx="1">
                  <c:v>208.81206962000002</c:v>
                </c:pt>
                <c:pt idx="2">
                  <c:v>33.214730000000003</c:v>
                </c:pt>
                <c:pt idx="3">
                  <c:v>128.10728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33.799565999999999</c:v>
                </c:pt>
                <c:pt idx="8">
                  <c:v>39.064270274999998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6-4E92-82D5-F9CF457BA7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39602111"/>
        <c:axId val="1749699215"/>
        <c:axId val="0"/>
      </c:bar3DChart>
      <c:catAx>
        <c:axId val="17396021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49699215"/>
        <c:crosses val="autoZero"/>
        <c:auto val="1"/>
        <c:lblAlgn val="ctr"/>
        <c:lblOffset val="100"/>
        <c:noMultiLvlLbl val="0"/>
      </c:catAx>
      <c:valAx>
        <c:axId val="1749699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39602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Verdeling CO2-Uitstoot 2021</a:t>
            </a:r>
          </a:p>
        </c:rich>
      </c:tx>
      <c:layout>
        <c:manualLayout>
          <c:xMode val="edge"/>
          <c:yMode val="edge"/>
          <c:x val="0.3117904993909865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FE-4A40-87F3-4E84BA394B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FE-4A40-87F3-4E84BA394B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FE-4A40-87F3-4E84BA394B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FE-4A40-87F3-4E84BA394B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1FE-4A40-87F3-4E84BA394B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1FE-4A40-87F3-4E84BA394B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1FE-4A40-87F3-4E84BA394B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C23-4240-A6EB-D341E1175C2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19D-447E-9D18-3C7EBF9D61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'Footprint 2021 Willems'!$B$21:$B$29</c:f>
              <c:strCache>
                <c:ptCount val="9"/>
                <c:pt idx="0">
                  <c:v>Gas (verwarming)</c:v>
                </c:pt>
                <c:pt idx="1">
                  <c:v>Diesel</c:v>
                </c:pt>
                <c:pt idx="2">
                  <c:v>GTL (Hoogwerkers)</c:v>
                </c:pt>
                <c:pt idx="3">
                  <c:v>Benzine</c:v>
                </c:pt>
                <c:pt idx="4">
                  <c:v>Zakelijke Vluchten</c:v>
                </c:pt>
                <c:pt idx="5">
                  <c:v>Zakelijk gebruik privé auto's</c:v>
                </c:pt>
                <c:pt idx="6">
                  <c:v>Zakelijk verkeer via OV</c:v>
                </c:pt>
                <c:pt idx="7">
                  <c:v>Elektriciteit vestigingen</c:v>
                </c:pt>
                <c:pt idx="8">
                  <c:v>Elektriciteit elektrische voertuigen</c:v>
                </c:pt>
              </c:strCache>
            </c:strRef>
          </c:cat>
          <c:val>
            <c:numRef>
              <c:f>'Footprint 2021 Willems'!$D$21:$D$29</c:f>
              <c:numCache>
                <c:formatCode>0.00%</c:formatCode>
                <c:ptCount val="9"/>
                <c:pt idx="0">
                  <c:v>0.11045499732427977</c:v>
                </c:pt>
                <c:pt idx="1">
                  <c:v>0.41929708101126095</c:v>
                </c:pt>
                <c:pt idx="2">
                  <c:v>6.6695566788459476E-2</c:v>
                </c:pt>
                <c:pt idx="3">
                  <c:v>0.25724091839156538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6.7869924324958947E-2</c:v>
                </c:pt>
                <c:pt idx="8">
                  <c:v>7.8441512159475466E-2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4-425D-9D57-0CEE08C34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Verdeling CO2-Uitstoot per scope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D3-4302-94C4-4CD6D6983C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D3-4302-94C4-4CD6D6983C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'Footprint 2021 Willems'!$B$31:$B$32</c:f>
              <c:strCache>
                <c:ptCount val="2"/>
                <c:pt idx="0">
                  <c:v>Scope 1</c:v>
                </c:pt>
                <c:pt idx="1">
                  <c:v>Scope 2</c:v>
                </c:pt>
              </c:strCache>
            </c:strRef>
          </c:cat>
          <c:val>
            <c:numRef>
              <c:f>'Footprint 2021 Willems'!$D$31:$D$32</c:f>
              <c:numCache>
                <c:formatCode>0.00%</c:formatCode>
                <c:ptCount val="2"/>
                <c:pt idx="0">
                  <c:v>0.85368856351556566</c:v>
                </c:pt>
                <c:pt idx="1">
                  <c:v>0.1463114364844344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6-4CB8-8EA6-BE28DD363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l-NL"/>
              <a:t>Footprint in Ton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9.4692038495188105E-2"/>
          <c:y val="0.23191332757917701"/>
          <c:w val="0.842745406824147"/>
          <c:h val="0.7187703756263822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'KPI-Dashboard'!$D$2:$H$2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'KPI-Dashboard'!$D$11:$H$11</c:f>
              <c:numCache>
                <c:formatCode>0.00</c:formatCode>
                <c:ptCount val="3"/>
                <c:pt idx="0">
                  <c:v>444.59999999999997</c:v>
                </c:pt>
                <c:pt idx="1">
                  <c:v>480.9</c:v>
                </c:pt>
                <c:pt idx="2">
                  <c:v>498.00506389500003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8-45E5-97C2-4EB53DE398D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614817183"/>
        <c:axId val="1523284239"/>
      </c:barChart>
      <c:catAx>
        <c:axId val="16148171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accent5">
                <a:lumMod val="60000"/>
                <a:lumOff val="40000"/>
                <a:alpha val="17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23284239"/>
        <c:crosses val="autoZero"/>
        <c:auto val="1"/>
        <c:lblAlgn val="ctr"/>
        <c:lblOffset val="100"/>
        <c:noMultiLvlLbl val="0"/>
      </c:catAx>
      <c:valAx>
        <c:axId val="152328423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614817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l-NL"/>
              <a:t>KPI</a:t>
            </a:r>
            <a:r>
              <a:rPr lang="nl-NL" baseline="0"/>
              <a:t> - Dashboard CO2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'KPI-Dashboard'!$D$14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'KPI-Dashboard'!$C$16:$C$17</c:f>
              <c:strCache>
                <c:ptCount val="2"/>
                <c:pt idx="0">
                  <c:v>Ton CO2 per Miljoen</c:v>
                </c:pt>
                <c:pt idx="1">
                  <c:v>% ten opzichte van basisjaar</c:v>
                </c:pt>
              </c:strCache>
            </c:strRef>
          </c:cat>
          <c:val>
            <c:numRef>
              <c:f>'KPI-Dashboard'!$D$16:$D$17</c:f>
              <c:numCache>
                <c:formatCode>0.00%</c:formatCode>
                <c:ptCount val="2"/>
                <c:pt idx="0" formatCode="0.00">
                  <c:v>8.0587275693311575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F-46AB-AE04-4ABB3EE9DD86}"/>
            </c:ext>
          </c:extLst>
        </c:ser>
        <c:ser>
          <c:idx val="1"/>
          <c:order val="1"/>
          <c:tx>
            <c:strRef>
              <c:f>'KPI-Dashboard'!$E$14</c:f>
              <c:strCache>
                <c:ptCount val="1"/>
                <c:pt idx="0">
                  <c:v>Q1 + Q2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'KPI-Dashboard'!$C$16:$C$17</c:f>
              <c:strCache>
                <c:ptCount val="2"/>
                <c:pt idx="0">
                  <c:v>Ton CO2 per Miljoen</c:v>
                </c:pt>
                <c:pt idx="1">
                  <c:v>% ten opzichte van basisjaar</c:v>
                </c:pt>
              </c:strCache>
            </c:strRef>
          </c:cat>
          <c:val>
            <c:numRef>
              <c:f>'KPI-Dashboard'!$E$16:$E$17</c:f>
            </c:numRef>
          </c:val>
          <c:extLst>
            <c:ext xmlns:c16="http://schemas.microsoft.com/office/drawing/2014/chart" uri="{C3380CC4-5D6E-409C-BE32-E72D297353CC}">
              <c16:uniqueId val="{00000001-3A5F-46AB-AE04-4ABB3EE9DD86}"/>
            </c:ext>
          </c:extLst>
        </c:ser>
        <c:ser>
          <c:idx val="2"/>
          <c:order val="2"/>
          <c:tx>
            <c:strRef>
              <c:f>'KPI-Dashboard'!$F$14</c:f>
              <c:strCache>
                <c:ptCount val="1"/>
                <c:pt idx="0">
                  <c:v>Q3 + Q4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'KPI-Dashboard'!$C$16:$C$17</c:f>
              <c:strCache>
                <c:ptCount val="2"/>
                <c:pt idx="0">
                  <c:v>Ton CO2 per Miljoen</c:v>
                </c:pt>
                <c:pt idx="1">
                  <c:v>% ten opzichte van basisjaar</c:v>
                </c:pt>
              </c:strCache>
            </c:strRef>
          </c:cat>
          <c:val>
            <c:numRef>
              <c:f>'KPI-Dashboard'!$F$16:$F$17</c:f>
            </c:numRef>
          </c:val>
          <c:extLst>
            <c:ext xmlns:c16="http://schemas.microsoft.com/office/drawing/2014/chart" uri="{C3380CC4-5D6E-409C-BE32-E72D297353CC}">
              <c16:uniqueId val="{00000002-3A5F-46AB-AE04-4ABB3EE9DD86}"/>
            </c:ext>
          </c:extLst>
        </c:ser>
        <c:ser>
          <c:idx val="3"/>
          <c:order val="3"/>
          <c:tx>
            <c:strRef>
              <c:f>'KPI-Dashboard'!$G$14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'KPI-Dashboard'!$C$16:$C$17</c:f>
              <c:strCache>
                <c:ptCount val="2"/>
                <c:pt idx="0">
                  <c:v>Ton CO2 per Miljoen</c:v>
                </c:pt>
                <c:pt idx="1">
                  <c:v>% ten opzichte van basisjaar</c:v>
                </c:pt>
              </c:strCache>
            </c:strRef>
          </c:cat>
          <c:val>
            <c:numRef>
              <c:f>'KPI-Dashboard'!$G$16:$G$17</c:f>
              <c:numCache>
                <c:formatCode>0.00%</c:formatCode>
                <c:ptCount val="2"/>
                <c:pt idx="0" formatCode="0.00">
                  <c:v>6.4377510040160635</c:v>
                </c:pt>
                <c:pt idx="1">
                  <c:v>0.7988545274214266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FB-4A66-A438-55405A7ABBF5}"/>
            </c:ext>
          </c:extLst>
        </c:ser>
        <c:ser>
          <c:idx val="4"/>
          <c:order val="4"/>
          <c:tx>
            <c:strRef>
              <c:f>'KPI-Dashboard'!$H$14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'KPI-Dashboard'!$C$16:$C$17</c:f>
              <c:strCache>
                <c:ptCount val="2"/>
                <c:pt idx="0">
                  <c:v>Ton CO2 per Miljoen</c:v>
                </c:pt>
                <c:pt idx="1">
                  <c:v>% ten opzichte van basisjaar</c:v>
                </c:pt>
              </c:strCache>
            </c:strRef>
          </c:cat>
          <c:val>
            <c:numRef>
              <c:f>'KPI-Dashboard'!$H$16:$H$17</c:f>
              <c:numCache>
                <c:formatCode>0.00%</c:formatCode>
                <c:ptCount val="2"/>
                <c:pt idx="0" formatCode="0.00">
                  <c:v>6.1277847163159844</c:v>
                </c:pt>
                <c:pt idx="1">
                  <c:v>0.86647818820854017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C-4A47-80DD-CD9F27C132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780902079"/>
        <c:axId val="1769235103"/>
      </c:barChart>
      <c:catAx>
        <c:axId val="178090207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69235103"/>
        <c:crosses val="autoZero"/>
        <c:auto val="1"/>
        <c:lblAlgn val="ctr"/>
        <c:lblOffset val="100"/>
        <c:noMultiLvlLbl val="0"/>
      </c:catAx>
      <c:valAx>
        <c:axId val="176923510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80902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170665</xdr:colOff>
      <xdr:row>16</xdr:row>
      <xdr:rowOff>4979</xdr:rowOff>
    </xdr:from>
    <xdr:to>
      <xdr:col>7</xdr:col>
      <xdr:colOff>2153981</xdr:colOff>
      <xdr:row>30</xdr:row>
      <xdr:rowOff>129490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5CDE086C-1334-442C-B250-B5D85D99BA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34925</xdr:colOff>
      <xdr:row>33</xdr:row>
      <xdr:rowOff>25824</xdr:rowOff>
    </xdr:from>
    <xdr:to>
      <xdr:col>3</xdr:col>
      <xdr:colOff>1332441</xdr:colOff>
      <xdr:row>49</xdr:row>
      <xdr:rowOff>82974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FB5E604F-A28E-48A4-8A97-65FA7E3556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1402246</xdr:colOff>
      <xdr:row>33</xdr:row>
      <xdr:rowOff>21452</xdr:rowOff>
    </xdr:from>
    <xdr:to>
      <xdr:col>6</xdr:col>
      <xdr:colOff>660953</xdr:colOff>
      <xdr:row>49</xdr:row>
      <xdr:rowOff>88127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5CADE6CA-7714-4406-82C4-D141DCFF37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508634</xdr:colOff>
      <xdr:row>0</xdr:row>
      <xdr:rowOff>41910</xdr:rowOff>
    </xdr:from>
    <xdr:to>
      <xdr:col>17</xdr:col>
      <xdr:colOff>274320</xdr:colOff>
      <xdr:row>16</xdr:row>
      <xdr:rowOff>167640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17F1178A-6A63-4E7A-B0F0-4994D6DD0E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508634</xdr:colOff>
      <xdr:row>18</xdr:row>
      <xdr:rowOff>26670</xdr:rowOff>
    </xdr:from>
    <xdr:to>
      <xdr:col>17</xdr:col>
      <xdr:colOff>281939</xdr:colOff>
      <xdr:row>35</xdr:row>
      <xdr:rowOff>47625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9B2C7D9D-195B-4B96-9AE6-AB51F631BE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518160</xdr:colOff>
      <xdr:row>12</xdr:row>
      <xdr:rowOff>22860</xdr:rowOff>
    </xdr:from>
    <xdr:to>
      <xdr:col>2</xdr:col>
      <xdr:colOff>845820</xdr:colOff>
      <xdr:row>28</xdr:row>
      <xdr:rowOff>33840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8ADBFC5B-5C09-5F9A-1664-D78B6E4593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41" t="25188" r="4356"/>
        <a:stretch/>
      </xdr:blipFill>
      <xdr:spPr bwMode="auto">
        <a:xfrm>
          <a:off x="518160" y="2552700"/>
          <a:ext cx="3055620" cy="2693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indexed="10"/>
    <pageSetUpPr fitToPage="1"/>
  </sheetPr>
  <dimension ref="A1:O32"/>
  <sheetViews>
    <sheetView tabSelected="1" topLeftCell="A11" zoomScale="85" zoomScaleNormal="85" workbookViewId="0">
      <selection activeCell="C22" sqref="C22"/>
    </sheetView>
  </sheetViews>
  <sheetFormatPr defaultColWidth="9.109375" defaultRowHeight="13.2" x14ac:dyDescent="0.25"/>
  <cols>
    <col min="1" max="1" width="8.109375" style="65" customWidth="1"/>
    <col min="2" max="2" width="34" style="65" customWidth="1"/>
    <col min="3" max="3" width="22.88671875" style="65" customWidth="1"/>
    <col min="4" max="4" width="22.44140625" style="65" customWidth="1"/>
    <col min="5" max="5" width="17.6640625" style="65" customWidth="1"/>
    <col min="6" max="6" width="18" style="65" customWidth="1"/>
    <col min="7" max="7" width="15.88671875" style="65" customWidth="1"/>
    <col min="8" max="8" width="35" style="65" bestFit="1" customWidth="1"/>
    <col min="9" max="9" width="20.88671875" style="67" hidden="1" customWidth="1"/>
    <col min="10" max="10" width="12.33203125" style="65" customWidth="1"/>
    <col min="11" max="11" width="13.88671875" style="68" hidden="1" customWidth="1"/>
    <col min="12" max="12" width="20.6640625" style="72" hidden="1" customWidth="1"/>
    <col min="13" max="13" width="20.33203125" style="68" hidden="1" customWidth="1"/>
    <col min="14" max="14" width="21.109375" style="65" customWidth="1"/>
    <col min="15" max="20" width="9.109375" style="65"/>
    <col min="21" max="21" width="9.44140625" style="65" customWidth="1"/>
    <col min="22" max="16384" width="9.109375" style="65"/>
  </cols>
  <sheetData>
    <row r="1" spans="1:15" ht="16.2" thickBot="1" x14ac:dyDescent="0.3">
      <c r="A1" s="287" t="s">
        <v>0</v>
      </c>
      <c r="B1" s="288"/>
      <c r="C1" s="288"/>
      <c r="D1" s="288"/>
      <c r="E1" s="288"/>
      <c r="F1" s="288"/>
      <c r="G1" s="288"/>
      <c r="H1" s="288"/>
      <c r="I1" s="288"/>
      <c r="J1" s="288"/>
      <c r="K1" s="75"/>
      <c r="L1" s="76"/>
      <c r="M1" s="75"/>
      <c r="N1" s="77"/>
    </row>
    <row r="2" spans="1:15" ht="13.8" thickBot="1" x14ac:dyDescent="0.3">
      <c r="G2" s="66" t="s">
        <v>1</v>
      </c>
      <c r="I2" s="65"/>
      <c r="K2" s="70"/>
      <c r="L2" s="69" t="s">
        <v>1</v>
      </c>
      <c r="M2" s="70"/>
    </row>
    <row r="3" spans="1:15" x14ac:dyDescent="0.25">
      <c r="A3" s="118" t="s">
        <v>2</v>
      </c>
      <c r="B3" s="119" t="s">
        <v>3</v>
      </c>
      <c r="C3" s="120" t="s">
        <v>4</v>
      </c>
      <c r="D3" s="1" t="s">
        <v>5</v>
      </c>
      <c r="E3" s="120"/>
      <c r="F3" s="1" t="s">
        <v>6</v>
      </c>
      <c r="G3" s="121" t="s">
        <v>7</v>
      </c>
      <c r="H3" s="120" t="s">
        <v>293</v>
      </c>
      <c r="I3" s="122" t="s">
        <v>8</v>
      </c>
      <c r="J3" s="119" t="s">
        <v>9</v>
      </c>
      <c r="K3" s="123" t="s">
        <v>10</v>
      </c>
      <c r="L3" s="124" t="s">
        <v>11</v>
      </c>
      <c r="M3" s="125" t="s">
        <v>12</v>
      </c>
      <c r="N3" s="120" t="s">
        <v>13</v>
      </c>
    </row>
    <row r="4" spans="1:15" x14ac:dyDescent="0.25">
      <c r="A4" s="282" t="s">
        <v>14</v>
      </c>
      <c r="B4" s="139" t="s">
        <v>15</v>
      </c>
      <c r="C4" s="145" t="s">
        <v>16</v>
      </c>
      <c r="D4" s="146" t="s">
        <v>296</v>
      </c>
      <c r="E4" s="147"/>
      <c r="F4" s="279" t="s">
        <v>17</v>
      </c>
      <c r="G4" s="148">
        <f>'Scope 1 Gas'!C24</f>
        <v>29197</v>
      </c>
      <c r="H4" s="149">
        <f>Conversiefactoren!$C$116</f>
        <v>1884</v>
      </c>
      <c r="I4" s="150">
        <v>0.2</v>
      </c>
      <c r="J4" s="275">
        <f>(G4*H4)/1000000</f>
        <v>55.007148000000001</v>
      </c>
      <c r="K4" s="151">
        <f>G4*I4</f>
        <v>5839.4000000000005</v>
      </c>
      <c r="L4" s="152"/>
      <c r="M4" s="153">
        <f>K4*L4</f>
        <v>0</v>
      </c>
      <c r="N4" s="154" t="s">
        <v>18</v>
      </c>
    </row>
    <row r="5" spans="1:15" x14ac:dyDescent="0.25">
      <c r="A5" s="283"/>
      <c r="B5" s="140"/>
      <c r="C5" s="128" t="s">
        <v>19</v>
      </c>
      <c r="D5" s="63" t="s">
        <v>20</v>
      </c>
      <c r="E5" s="129"/>
      <c r="F5" s="130" t="s">
        <v>21</v>
      </c>
      <c r="G5" s="112">
        <f>'Scope 1 Diesel + Benzine'!M4</f>
        <v>64013.51</v>
      </c>
      <c r="H5" s="127">
        <f>Conversiefactoren!$C$10</f>
        <v>3262</v>
      </c>
      <c r="I5" s="114">
        <v>1</v>
      </c>
      <c r="J5" s="274">
        <f t="shared" ref="J5:J7" si="0">G5*H5/1000000</f>
        <v>208.81206962000002</v>
      </c>
      <c r="K5" s="115">
        <f t="shared" ref="K5:K10" si="1">G5*I5</f>
        <v>64013.51</v>
      </c>
      <c r="L5" s="116"/>
      <c r="M5" s="117">
        <f t="shared" ref="M5:M10" si="2">K5*L5</f>
        <v>0</v>
      </c>
      <c r="N5" s="155" t="s">
        <v>18</v>
      </c>
    </row>
    <row r="6" spans="1:15" x14ac:dyDescent="0.25">
      <c r="A6" s="283"/>
      <c r="B6" s="140"/>
      <c r="C6" s="126"/>
      <c r="D6" s="63" t="s">
        <v>22</v>
      </c>
      <c r="E6" s="129"/>
      <c r="F6" s="130" t="s">
        <v>23</v>
      </c>
      <c r="G6" s="112">
        <f>'Scope 1 Diesel + Benzine'!M9</f>
        <v>44420</v>
      </c>
      <c r="H6" s="127">
        <f>Conversiefactoren!$C$9</f>
        <v>2884</v>
      </c>
      <c r="I6" s="114">
        <v>1.5</v>
      </c>
      <c r="J6" s="274">
        <f t="shared" si="0"/>
        <v>128.10728</v>
      </c>
      <c r="K6" s="115">
        <f t="shared" si="1"/>
        <v>66630</v>
      </c>
      <c r="L6" s="116"/>
      <c r="M6" s="117">
        <f t="shared" si="2"/>
        <v>0</v>
      </c>
      <c r="N6" s="155" t="s">
        <v>18</v>
      </c>
    </row>
    <row r="7" spans="1:15" x14ac:dyDescent="0.25">
      <c r="A7" s="284"/>
      <c r="B7" s="156"/>
      <c r="C7" s="157"/>
      <c r="D7" s="158" t="s">
        <v>24</v>
      </c>
      <c r="E7" s="159"/>
      <c r="F7" s="160" t="s">
        <v>25</v>
      </c>
      <c r="G7" s="161">
        <f>SUM('Scope 1 GTL Fuel'!C7)</f>
        <v>10145</v>
      </c>
      <c r="H7" s="162">
        <f>Conversiefactoren!$C$135</f>
        <v>3274</v>
      </c>
      <c r="I7" s="163">
        <v>1</v>
      </c>
      <c r="J7" s="274">
        <f t="shared" si="0"/>
        <v>33.214730000000003</v>
      </c>
      <c r="K7" s="164">
        <f>G7*I7</f>
        <v>10145</v>
      </c>
      <c r="L7" s="165"/>
      <c r="M7" s="166">
        <f t="shared" si="2"/>
        <v>0</v>
      </c>
      <c r="N7" s="167" t="s">
        <v>26</v>
      </c>
    </row>
    <row r="8" spans="1:15" x14ac:dyDescent="0.25">
      <c r="A8" s="285" t="s">
        <v>27</v>
      </c>
      <c r="B8" s="168" t="s">
        <v>28</v>
      </c>
      <c r="C8" s="169" t="s">
        <v>29</v>
      </c>
      <c r="D8" s="170" t="s">
        <v>30</v>
      </c>
      <c r="E8" s="171"/>
      <c r="F8" s="172" t="s">
        <v>31</v>
      </c>
      <c r="G8" s="173">
        <v>0</v>
      </c>
      <c r="H8" s="174">
        <f>Conversiefactoren!$C$5</f>
        <v>297</v>
      </c>
      <c r="I8" s="175">
        <v>0.5</v>
      </c>
      <c r="J8" s="277">
        <f>G8*H8/1000000</f>
        <v>0</v>
      </c>
      <c r="K8" s="151">
        <f>G8*I8</f>
        <v>0</v>
      </c>
      <c r="L8" s="152"/>
      <c r="M8" s="153">
        <f t="shared" si="2"/>
        <v>0</v>
      </c>
      <c r="N8" s="154" t="s">
        <v>18</v>
      </c>
    </row>
    <row r="9" spans="1:15" x14ac:dyDescent="0.25">
      <c r="A9" s="286"/>
      <c r="B9" s="142"/>
      <c r="C9" s="109"/>
      <c r="D9" s="74" t="s">
        <v>32</v>
      </c>
      <c r="E9" s="64"/>
      <c r="F9" s="131" t="s">
        <v>31</v>
      </c>
      <c r="G9" s="112">
        <v>0</v>
      </c>
      <c r="H9" s="133">
        <f>Conversiefactoren!$C$6</f>
        <v>200</v>
      </c>
      <c r="I9" s="134">
        <v>0.35</v>
      </c>
      <c r="J9" s="274">
        <f t="shared" ref="J9:J12" si="3">G9*H9/1000000</f>
        <v>0</v>
      </c>
      <c r="K9" s="115">
        <f t="shared" si="1"/>
        <v>0</v>
      </c>
      <c r="L9" s="116"/>
      <c r="M9" s="117">
        <f t="shared" si="2"/>
        <v>0</v>
      </c>
      <c r="N9" s="155" t="s">
        <v>18</v>
      </c>
    </row>
    <row r="10" spans="1:15" x14ac:dyDescent="0.25">
      <c r="A10" s="286"/>
      <c r="B10" s="142"/>
      <c r="C10" s="109"/>
      <c r="D10" s="74" t="s">
        <v>33</v>
      </c>
      <c r="E10" s="64"/>
      <c r="F10" s="131" t="s">
        <v>31</v>
      </c>
      <c r="G10" s="132">
        <v>0</v>
      </c>
      <c r="H10" s="133">
        <f>Conversiefactoren!$C$7</f>
        <v>147</v>
      </c>
      <c r="I10" s="134">
        <v>0.2</v>
      </c>
      <c r="J10" s="274">
        <f t="shared" si="3"/>
        <v>0</v>
      </c>
      <c r="K10" s="115">
        <f t="shared" si="1"/>
        <v>0</v>
      </c>
      <c r="L10" s="116"/>
      <c r="M10" s="117">
        <f t="shared" si="2"/>
        <v>0</v>
      </c>
      <c r="N10" s="155" t="s">
        <v>18</v>
      </c>
    </row>
    <row r="11" spans="1:15" x14ac:dyDescent="0.25">
      <c r="A11" s="286"/>
      <c r="B11" s="143" t="s">
        <v>34</v>
      </c>
      <c r="C11" s="135" t="s">
        <v>29</v>
      </c>
      <c r="D11" s="137" t="s">
        <v>35</v>
      </c>
      <c r="E11" s="135"/>
      <c r="F11" s="131" t="s">
        <v>31</v>
      </c>
      <c r="G11" s="132">
        <v>0</v>
      </c>
      <c r="H11" s="133">
        <v>193</v>
      </c>
      <c r="J11" s="274">
        <f t="shared" si="3"/>
        <v>0</v>
      </c>
      <c r="N11" s="176" t="s">
        <v>36</v>
      </c>
    </row>
    <row r="12" spans="1:15" x14ac:dyDescent="0.25">
      <c r="A12" s="177"/>
      <c r="B12" s="141" t="s">
        <v>37</v>
      </c>
      <c r="C12" s="135" t="s">
        <v>29</v>
      </c>
      <c r="D12" s="110" t="s">
        <v>38</v>
      </c>
      <c r="E12" s="111"/>
      <c r="F12" s="138" t="s">
        <v>31</v>
      </c>
      <c r="G12" s="112">
        <v>0</v>
      </c>
      <c r="H12" s="133">
        <v>0.15</v>
      </c>
      <c r="I12" s="114"/>
      <c r="J12" s="274">
        <f t="shared" si="3"/>
        <v>0</v>
      </c>
      <c r="K12" s="115"/>
      <c r="L12" s="116"/>
      <c r="M12" s="117"/>
      <c r="N12" s="178" t="s">
        <v>39</v>
      </c>
      <c r="O12" s="71"/>
    </row>
    <row r="13" spans="1:15" x14ac:dyDescent="0.25">
      <c r="A13" s="177"/>
      <c r="B13" s="141" t="s">
        <v>40</v>
      </c>
      <c r="C13" s="109" t="s">
        <v>41</v>
      </c>
      <c r="D13" s="136" t="s">
        <v>294</v>
      </c>
      <c r="E13" s="111"/>
      <c r="F13" s="198" t="s">
        <v>42</v>
      </c>
      <c r="G13" s="112">
        <v>37736</v>
      </c>
      <c r="H13" s="113">
        <v>556</v>
      </c>
      <c r="I13" s="114">
        <v>0.11</v>
      </c>
      <c r="J13" s="274">
        <f>G13*H13/1000000</f>
        <v>20.981216</v>
      </c>
      <c r="K13" s="115">
        <f>G13*I13</f>
        <v>4150.96</v>
      </c>
      <c r="L13" s="116"/>
      <c r="M13" s="117">
        <f>K13*L13</f>
        <v>0</v>
      </c>
      <c r="N13" s="179" t="s">
        <v>18</v>
      </c>
      <c r="O13" s="71"/>
    </row>
    <row r="14" spans="1:15" x14ac:dyDescent="0.25">
      <c r="A14" s="177"/>
      <c r="B14" s="141" t="s">
        <v>40</v>
      </c>
      <c r="C14" s="109" t="s">
        <v>41</v>
      </c>
      <c r="D14" s="136" t="s">
        <v>295</v>
      </c>
      <c r="E14" s="111"/>
      <c r="F14" s="198" t="s">
        <v>42</v>
      </c>
      <c r="G14" s="112">
        <v>26986</v>
      </c>
      <c r="H14" s="113">
        <v>475</v>
      </c>
      <c r="I14" s="114">
        <v>0.11</v>
      </c>
      <c r="J14" s="274">
        <f>G14*H14/1000000</f>
        <v>12.818350000000001</v>
      </c>
      <c r="K14" s="115">
        <f>G14*I14</f>
        <v>2968.46</v>
      </c>
      <c r="L14" s="116"/>
      <c r="M14" s="117">
        <f>K14*L14</f>
        <v>0</v>
      </c>
      <c r="N14" s="179" t="s">
        <v>18</v>
      </c>
      <c r="O14" s="71"/>
    </row>
    <row r="15" spans="1:15" x14ac:dyDescent="0.25">
      <c r="A15" s="180"/>
      <c r="B15" s="144"/>
      <c r="C15" s="181"/>
      <c r="D15" s="182" t="s">
        <v>43</v>
      </c>
      <c r="E15" s="183"/>
      <c r="F15" s="198" t="s">
        <v>42</v>
      </c>
      <c r="G15" s="161">
        <f>SUM('Scope 2 EnergieVoertuigen'!C4)</f>
        <v>82240.569000000003</v>
      </c>
      <c r="H15" s="184">
        <f>Conversiefactoren!$C$82</f>
        <v>475</v>
      </c>
      <c r="I15" s="163">
        <v>0.11</v>
      </c>
      <c r="J15" s="276">
        <f t="shared" ref="J15" si="4">G15*H15/1000000</f>
        <v>39.064270274999998</v>
      </c>
      <c r="K15" s="164">
        <f>G15*I15</f>
        <v>9046.462590000001</v>
      </c>
      <c r="L15" s="165"/>
      <c r="M15" s="166">
        <f>K15*L15</f>
        <v>0</v>
      </c>
      <c r="N15" s="185" t="s">
        <v>18</v>
      </c>
      <c r="O15" s="71"/>
    </row>
    <row r="16" spans="1:15" ht="13.8" thickBot="1" x14ac:dyDescent="0.3"/>
    <row r="17" spans="2:12" ht="45.6" customHeight="1" thickBot="1" x14ac:dyDescent="0.3">
      <c r="B17" s="291" t="s">
        <v>44</v>
      </c>
      <c r="C17" s="292"/>
      <c r="D17" s="293"/>
      <c r="E17" s="278">
        <f>SUM(J4:J15)</f>
        <v>498.00506389500003</v>
      </c>
      <c r="I17" s="65"/>
      <c r="L17" s="73"/>
    </row>
    <row r="18" spans="2:12" ht="21.6" hidden="1" thickBot="1" x14ac:dyDescent="0.3">
      <c r="B18" s="289" t="s">
        <v>45</v>
      </c>
      <c r="C18" s="290"/>
      <c r="D18" s="2"/>
      <c r="E18" s="3">
        <f>SUM(K4:K15)</f>
        <v>162793.79259</v>
      </c>
      <c r="I18" s="65"/>
    </row>
    <row r="19" spans="2:12" ht="25.2" hidden="1" thickBot="1" x14ac:dyDescent="0.3">
      <c r="B19" s="280" t="s">
        <v>46</v>
      </c>
      <c r="C19" s="281"/>
      <c r="D19" s="4"/>
      <c r="E19" s="5">
        <f>SUM(M4:M15)</f>
        <v>0</v>
      </c>
      <c r="I19" s="65"/>
    </row>
    <row r="20" spans="2:12" x14ac:dyDescent="0.25">
      <c r="C20" s="188" t="s">
        <v>47</v>
      </c>
      <c r="D20" s="188" t="s">
        <v>48</v>
      </c>
    </row>
    <row r="21" spans="2:12" x14ac:dyDescent="0.25">
      <c r="B21" s="187" t="s">
        <v>49</v>
      </c>
      <c r="C21" s="186">
        <f>SUM(J4)</f>
        <v>55.007148000000001</v>
      </c>
      <c r="D21" s="189">
        <f t="shared" ref="D21:D29" si="5">SUM(C21/$E$17)</f>
        <v>0.11045499732427977</v>
      </c>
    </row>
    <row r="22" spans="2:12" x14ac:dyDescent="0.25">
      <c r="B22" s="190" t="s">
        <v>20</v>
      </c>
      <c r="C22" s="186">
        <f>SUM(J5)</f>
        <v>208.81206962000002</v>
      </c>
      <c r="D22" s="189">
        <f t="shared" si="5"/>
        <v>0.41929708101126095</v>
      </c>
    </row>
    <row r="23" spans="2:12" x14ac:dyDescent="0.25">
      <c r="B23" s="187" t="s">
        <v>50</v>
      </c>
      <c r="C23" s="186">
        <f>SUM(J7)</f>
        <v>33.214730000000003</v>
      </c>
      <c r="D23" s="189">
        <f t="shared" si="5"/>
        <v>6.6695566788459476E-2</v>
      </c>
    </row>
    <row r="24" spans="2:12" x14ac:dyDescent="0.25">
      <c r="B24" s="190" t="s">
        <v>22</v>
      </c>
      <c r="C24" s="186">
        <f>SUM(J6)</f>
        <v>128.10728</v>
      </c>
      <c r="D24" s="189">
        <f t="shared" si="5"/>
        <v>0.25724091839156538</v>
      </c>
    </row>
    <row r="25" spans="2:12" x14ac:dyDescent="0.25">
      <c r="B25" s="190" t="s">
        <v>51</v>
      </c>
      <c r="C25" s="186">
        <f>SUM(J8:J10)</f>
        <v>0</v>
      </c>
      <c r="D25" s="189">
        <f t="shared" si="5"/>
        <v>0</v>
      </c>
    </row>
    <row r="26" spans="2:12" x14ac:dyDescent="0.25">
      <c r="B26" s="187" t="s">
        <v>52</v>
      </c>
      <c r="C26" s="186">
        <f>J11</f>
        <v>0</v>
      </c>
      <c r="D26" s="189">
        <f t="shared" si="5"/>
        <v>0</v>
      </c>
    </row>
    <row r="27" spans="2:12" x14ac:dyDescent="0.25">
      <c r="B27" s="187" t="s">
        <v>53</v>
      </c>
      <c r="C27" s="186">
        <f>J12</f>
        <v>0</v>
      </c>
      <c r="D27" s="189">
        <f t="shared" si="5"/>
        <v>0</v>
      </c>
    </row>
    <row r="28" spans="2:12" x14ac:dyDescent="0.25">
      <c r="B28" s="187" t="s">
        <v>54</v>
      </c>
      <c r="C28" s="186">
        <f>SUM(J13:J14)</f>
        <v>33.799565999999999</v>
      </c>
      <c r="D28" s="189">
        <f t="shared" si="5"/>
        <v>6.7869924324958947E-2</v>
      </c>
    </row>
    <row r="29" spans="2:12" x14ac:dyDescent="0.25">
      <c r="B29" s="187" t="s">
        <v>55</v>
      </c>
      <c r="C29" s="186">
        <f>SUM(J15)</f>
        <v>39.064270274999998</v>
      </c>
      <c r="D29" s="189">
        <f t="shared" si="5"/>
        <v>7.8441512159475466E-2</v>
      </c>
    </row>
    <row r="30" spans="2:12" x14ac:dyDescent="0.25">
      <c r="D30" s="72"/>
    </row>
    <row r="31" spans="2:12" x14ac:dyDescent="0.25">
      <c r="B31" s="190" t="s">
        <v>14</v>
      </c>
      <c r="C31" s="191">
        <f>SUM(C21:C24)</f>
        <v>425.14122762000005</v>
      </c>
      <c r="D31" s="189">
        <f>SUM(C31/E17)</f>
        <v>0.85368856351556566</v>
      </c>
    </row>
    <row r="32" spans="2:12" x14ac:dyDescent="0.25">
      <c r="B32" s="190" t="s">
        <v>27</v>
      </c>
      <c r="C32" s="191">
        <f>SUM(C25:C29)</f>
        <v>72.863836274999997</v>
      </c>
      <c r="D32" s="189">
        <f>SUM(C32/E17)</f>
        <v>0.1463114364844344</v>
      </c>
    </row>
  </sheetData>
  <sheetProtection selectLockedCells="1"/>
  <mergeCells count="6">
    <mergeCell ref="B19:C19"/>
    <mergeCell ref="A4:A7"/>
    <mergeCell ref="A8:A11"/>
    <mergeCell ref="A1:J1"/>
    <mergeCell ref="B18:C18"/>
    <mergeCell ref="B17:D17"/>
  </mergeCells>
  <phoneticPr fontId="1" type="noConversion"/>
  <dataValidations disablePrompts="1" count="1">
    <dataValidation type="list" allowBlank="1" showInputMessage="1" showErrorMessage="1" sqref="N13:N14 N4:N10" xr:uid="{00000000-0002-0000-0100-000000000000}">
      <formula1>"Facturen, Metingen, Schattingen, Anders"</formula1>
    </dataValidation>
  </dataValidations>
  <pageMargins left="0.75" right="0.75" top="1" bottom="1" header="0.5" footer="0.5"/>
  <pageSetup paperSize="8" scale="90" orientation="landscape" r:id="rId1"/>
  <headerFooter alignWithMargins="0"/>
  <ignoredErrors>
    <ignoredError sqref="G5:G7 G1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indexed="63"/>
    <pageSetUpPr fitToPage="1"/>
  </sheetPr>
  <dimension ref="A1:G147"/>
  <sheetViews>
    <sheetView topLeftCell="A115" zoomScale="85" zoomScaleNormal="85" zoomScaleSheetLayoutView="100" workbookViewId="0">
      <selection activeCell="E63" sqref="E63:E77"/>
    </sheetView>
  </sheetViews>
  <sheetFormatPr defaultColWidth="8.88671875" defaultRowHeight="13.2" x14ac:dyDescent="0.25"/>
  <cols>
    <col min="1" max="1" width="8.88671875" style="6" customWidth="1"/>
    <col min="2" max="2" width="48.44140625" style="6" customWidth="1"/>
    <col min="3" max="3" width="13.44140625" style="38" customWidth="1"/>
    <col min="4" max="4" width="20" style="62" customWidth="1"/>
    <col min="5" max="5" width="47.6640625" style="6" bestFit="1" customWidth="1"/>
    <col min="6" max="256" width="9.109375" style="6"/>
    <col min="257" max="257" width="8.88671875" style="6" customWidth="1"/>
    <col min="258" max="258" width="48.44140625" style="6" customWidth="1"/>
    <col min="259" max="259" width="13.44140625" style="6" customWidth="1"/>
    <col min="260" max="260" width="20" style="6" customWidth="1"/>
    <col min="261" max="261" width="47.6640625" style="6" bestFit="1" customWidth="1"/>
    <col min="262" max="512" width="9.109375" style="6"/>
    <col min="513" max="513" width="8.88671875" style="6" customWidth="1"/>
    <col min="514" max="514" width="48.44140625" style="6" customWidth="1"/>
    <col min="515" max="515" width="13.44140625" style="6" customWidth="1"/>
    <col min="516" max="516" width="20" style="6" customWidth="1"/>
    <col min="517" max="517" width="47.6640625" style="6" bestFit="1" customWidth="1"/>
    <col min="518" max="768" width="9.109375" style="6"/>
    <col min="769" max="769" width="8.88671875" style="6" customWidth="1"/>
    <col min="770" max="770" width="48.44140625" style="6" customWidth="1"/>
    <col min="771" max="771" width="13.44140625" style="6" customWidth="1"/>
    <col min="772" max="772" width="20" style="6" customWidth="1"/>
    <col min="773" max="773" width="47.6640625" style="6" bestFit="1" customWidth="1"/>
    <col min="774" max="1024" width="9.109375" style="6"/>
    <col min="1025" max="1025" width="8.88671875" style="6" customWidth="1"/>
    <col min="1026" max="1026" width="48.44140625" style="6" customWidth="1"/>
    <col min="1027" max="1027" width="13.44140625" style="6" customWidth="1"/>
    <col min="1028" max="1028" width="20" style="6" customWidth="1"/>
    <col min="1029" max="1029" width="47.6640625" style="6" bestFit="1" customWidth="1"/>
    <col min="1030" max="1280" width="9.109375" style="6"/>
    <col min="1281" max="1281" width="8.88671875" style="6" customWidth="1"/>
    <col min="1282" max="1282" width="48.44140625" style="6" customWidth="1"/>
    <col min="1283" max="1283" width="13.44140625" style="6" customWidth="1"/>
    <col min="1284" max="1284" width="20" style="6" customWidth="1"/>
    <col min="1285" max="1285" width="47.6640625" style="6" bestFit="1" customWidth="1"/>
    <col min="1286" max="1536" width="9.109375" style="6"/>
    <col min="1537" max="1537" width="8.88671875" style="6" customWidth="1"/>
    <col min="1538" max="1538" width="48.44140625" style="6" customWidth="1"/>
    <col min="1539" max="1539" width="13.44140625" style="6" customWidth="1"/>
    <col min="1540" max="1540" width="20" style="6" customWidth="1"/>
    <col min="1541" max="1541" width="47.6640625" style="6" bestFit="1" customWidth="1"/>
    <col min="1542" max="1792" width="9.109375" style="6"/>
    <col min="1793" max="1793" width="8.88671875" style="6" customWidth="1"/>
    <col min="1794" max="1794" width="48.44140625" style="6" customWidth="1"/>
    <col min="1795" max="1795" width="13.44140625" style="6" customWidth="1"/>
    <col min="1796" max="1796" width="20" style="6" customWidth="1"/>
    <col min="1797" max="1797" width="47.6640625" style="6" bestFit="1" customWidth="1"/>
    <col min="1798" max="2048" width="9.109375" style="6"/>
    <col min="2049" max="2049" width="8.88671875" style="6" customWidth="1"/>
    <col min="2050" max="2050" width="48.44140625" style="6" customWidth="1"/>
    <col min="2051" max="2051" width="13.44140625" style="6" customWidth="1"/>
    <col min="2052" max="2052" width="20" style="6" customWidth="1"/>
    <col min="2053" max="2053" width="47.6640625" style="6" bestFit="1" customWidth="1"/>
    <col min="2054" max="2304" width="9.109375" style="6"/>
    <col min="2305" max="2305" width="8.88671875" style="6" customWidth="1"/>
    <col min="2306" max="2306" width="48.44140625" style="6" customWidth="1"/>
    <col min="2307" max="2307" width="13.44140625" style="6" customWidth="1"/>
    <col min="2308" max="2308" width="20" style="6" customWidth="1"/>
    <col min="2309" max="2309" width="47.6640625" style="6" bestFit="1" customWidth="1"/>
    <col min="2310" max="2560" width="9.109375" style="6"/>
    <col min="2561" max="2561" width="8.88671875" style="6" customWidth="1"/>
    <col min="2562" max="2562" width="48.44140625" style="6" customWidth="1"/>
    <col min="2563" max="2563" width="13.44140625" style="6" customWidth="1"/>
    <col min="2564" max="2564" width="20" style="6" customWidth="1"/>
    <col min="2565" max="2565" width="47.6640625" style="6" bestFit="1" customWidth="1"/>
    <col min="2566" max="2816" width="9.109375" style="6"/>
    <col min="2817" max="2817" width="8.88671875" style="6" customWidth="1"/>
    <col min="2818" max="2818" width="48.44140625" style="6" customWidth="1"/>
    <col min="2819" max="2819" width="13.44140625" style="6" customWidth="1"/>
    <col min="2820" max="2820" width="20" style="6" customWidth="1"/>
    <col min="2821" max="2821" width="47.6640625" style="6" bestFit="1" customWidth="1"/>
    <col min="2822" max="3072" width="9.109375" style="6"/>
    <col min="3073" max="3073" width="8.88671875" style="6" customWidth="1"/>
    <col min="3074" max="3074" width="48.44140625" style="6" customWidth="1"/>
    <col min="3075" max="3075" width="13.44140625" style="6" customWidth="1"/>
    <col min="3076" max="3076" width="20" style="6" customWidth="1"/>
    <col min="3077" max="3077" width="47.6640625" style="6" bestFit="1" customWidth="1"/>
    <col min="3078" max="3328" width="9.109375" style="6"/>
    <col min="3329" max="3329" width="8.88671875" style="6" customWidth="1"/>
    <col min="3330" max="3330" width="48.44140625" style="6" customWidth="1"/>
    <col min="3331" max="3331" width="13.44140625" style="6" customWidth="1"/>
    <col min="3332" max="3332" width="20" style="6" customWidth="1"/>
    <col min="3333" max="3333" width="47.6640625" style="6" bestFit="1" customWidth="1"/>
    <col min="3334" max="3584" width="9.109375" style="6"/>
    <col min="3585" max="3585" width="8.88671875" style="6" customWidth="1"/>
    <col min="3586" max="3586" width="48.44140625" style="6" customWidth="1"/>
    <col min="3587" max="3587" width="13.44140625" style="6" customWidth="1"/>
    <col min="3588" max="3588" width="20" style="6" customWidth="1"/>
    <col min="3589" max="3589" width="47.6640625" style="6" bestFit="1" customWidth="1"/>
    <col min="3590" max="3840" width="9.109375" style="6"/>
    <col min="3841" max="3841" width="8.88671875" style="6" customWidth="1"/>
    <col min="3842" max="3842" width="48.44140625" style="6" customWidth="1"/>
    <col min="3843" max="3843" width="13.44140625" style="6" customWidth="1"/>
    <col min="3844" max="3844" width="20" style="6" customWidth="1"/>
    <col min="3845" max="3845" width="47.6640625" style="6" bestFit="1" customWidth="1"/>
    <col min="3846" max="4096" width="9.109375" style="6"/>
    <col min="4097" max="4097" width="8.88671875" style="6" customWidth="1"/>
    <col min="4098" max="4098" width="48.44140625" style="6" customWidth="1"/>
    <col min="4099" max="4099" width="13.44140625" style="6" customWidth="1"/>
    <col min="4100" max="4100" width="20" style="6" customWidth="1"/>
    <col min="4101" max="4101" width="47.6640625" style="6" bestFit="1" customWidth="1"/>
    <col min="4102" max="4352" width="9.109375" style="6"/>
    <col min="4353" max="4353" width="8.88671875" style="6" customWidth="1"/>
    <col min="4354" max="4354" width="48.44140625" style="6" customWidth="1"/>
    <col min="4355" max="4355" width="13.44140625" style="6" customWidth="1"/>
    <col min="4356" max="4356" width="20" style="6" customWidth="1"/>
    <col min="4357" max="4357" width="47.6640625" style="6" bestFit="1" customWidth="1"/>
    <col min="4358" max="4608" width="9.109375" style="6"/>
    <col min="4609" max="4609" width="8.88671875" style="6" customWidth="1"/>
    <col min="4610" max="4610" width="48.44140625" style="6" customWidth="1"/>
    <col min="4611" max="4611" width="13.44140625" style="6" customWidth="1"/>
    <col min="4612" max="4612" width="20" style="6" customWidth="1"/>
    <col min="4613" max="4613" width="47.6640625" style="6" bestFit="1" customWidth="1"/>
    <col min="4614" max="4864" width="9.109375" style="6"/>
    <col min="4865" max="4865" width="8.88671875" style="6" customWidth="1"/>
    <col min="4866" max="4866" width="48.44140625" style="6" customWidth="1"/>
    <col min="4867" max="4867" width="13.44140625" style="6" customWidth="1"/>
    <col min="4868" max="4868" width="20" style="6" customWidth="1"/>
    <col min="4869" max="4869" width="47.6640625" style="6" bestFit="1" customWidth="1"/>
    <col min="4870" max="5120" width="9.109375" style="6"/>
    <col min="5121" max="5121" width="8.88671875" style="6" customWidth="1"/>
    <col min="5122" max="5122" width="48.44140625" style="6" customWidth="1"/>
    <col min="5123" max="5123" width="13.44140625" style="6" customWidth="1"/>
    <col min="5124" max="5124" width="20" style="6" customWidth="1"/>
    <col min="5125" max="5125" width="47.6640625" style="6" bestFit="1" customWidth="1"/>
    <col min="5126" max="5376" width="9.109375" style="6"/>
    <col min="5377" max="5377" width="8.88671875" style="6" customWidth="1"/>
    <col min="5378" max="5378" width="48.44140625" style="6" customWidth="1"/>
    <col min="5379" max="5379" width="13.44140625" style="6" customWidth="1"/>
    <col min="5380" max="5380" width="20" style="6" customWidth="1"/>
    <col min="5381" max="5381" width="47.6640625" style="6" bestFit="1" customWidth="1"/>
    <col min="5382" max="5632" width="9.109375" style="6"/>
    <col min="5633" max="5633" width="8.88671875" style="6" customWidth="1"/>
    <col min="5634" max="5634" width="48.44140625" style="6" customWidth="1"/>
    <col min="5635" max="5635" width="13.44140625" style="6" customWidth="1"/>
    <col min="5636" max="5636" width="20" style="6" customWidth="1"/>
    <col min="5637" max="5637" width="47.6640625" style="6" bestFit="1" customWidth="1"/>
    <col min="5638" max="5888" width="9.109375" style="6"/>
    <col min="5889" max="5889" width="8.88671875" style="6" customWidth="1"/>
    <col min="5890" max="5890" width="48.44140625" style="6" customWidth="1"/>
    <col min="5891" max="5891" width="13.44140625" style="6" customWidth="1"/>
    <col min="5892" max="5892" width="20" style="6" customWidth="1"/>
    <col min="5893" max="5893" width="47.6640625" style="6" bestFit="1" customWidth="1"/>
    <col min="5894" max="6144" width="9.109375" style="6"/>
    <col min="6145" max="6145" width="8.88671875" style="6" customWidth="1"/>
    <col min="6146" max="6146" width="48.44140625" style="6" customWidth="1"/>
    <col min="6147" max="6147" width="13.44140625" style="6" customWidth="1"/>
    <col min="6148" max="6148" width="20" style="6" customWidth="1"/>
    <col min="6149" max="6149" width="47.6640625" style="6" bestFit="1" customWidth="1"/>
    <col min="6150" max="6400" width="9.109375" style="6"/>
    <col min="6401" max="6401" width="8.88671875" style="6" customWidth="1"/>
    <col min="6402" max="6402" width="48.44140625" style="6" customWidth="1"/>
    <col min="6403" max="6403" width="13.44140625" style="6" customWidth="1"/>
    <col min="6404" max="6404" width="20" style="6" customWidth="1"/>
    <col min="6405" max="6405" width="47.6640625" style="6" bestFit="1" customWidth="1"/>
    <col min="6406" max="6656" width="9.109375" style="6"/>
    <col min="6657" max="6657" width="8.88671875" style="6" customWidth="1"/>
    <col min="6658" max="6658" width="48.44140625" style="6" customWidth="1"/>
    <col min="6659" max="6659" width="13.44140625" style="6" customWidth="1"/>
    <col min="6660" max="6660" width="20" style="6" customWidth="1"/>
    <col min="6661" max="6661" width="47.6640625" style="6" bestFit="1" customWidth="1"/>
    <col min="6662" max="6912" width="9.109375" style="6"/>
    <col min="6913" max="6913" width="8.88671875" style="6" customWidth="1"/>
    <col min="6914" max="6914" width="48.44140625" style="6" customWidth="1"/>
    <col min="6915" max="6915" width="13.44140625" style="6" customWidth="1"/>
    <col min="6916" max="6916" width="20" style="6" customWidth="1"/>
    <col min="6917" max="6917" width="47.6640625" style="6" bestFit="1" customWidth="1"/>
    <col min="6918" max="7168" width="9.109375" style="6"/>
    <col min="7169" max="7169" width="8.88671875" style="6" customWidth="1"/>
    <col min="7170" max="7170" width="48.44140625" style="6" customWidth="1"/>
    <col min="7171" max="7171" width="13.44140625" style="6" customWidth="1"/>
    <col min="7172" max="7172" width="20" style="6" customWidth="1"/>
    <col min="7173" max="7173" width="47.6640625" style="6" bestFit="1" customWidth="1"/>
    <col min="7174" max="7424" width="9.109375" style="6"/>
    <col min="7425" max="7425" width="8.88671875" style="6" customWidth="1"/>
    <col min="7426" max="7426" width="48.44140625" style="6" customWidth="1"/>
    <col min="7427" max="7427" width="13.44140625" style="6" customWidth="1"/>
    <col min="7428" max="7428" width="20" style="6" customWidth="1"/>
    <col min="7429" max="7429" width="47.6640625" style="6" bestFit="1" customWidth="1"/>
    <col min="7430" max="7680" width="9.109375" style="6"/>
    <col min="7681" max="7681" width="8.88671875" style="6" customWidth="1"/>
    <col min="7682" max="7682" width="48.44140625" style="6" customWidth="1"/>
    <col min="7683" max="7683" width="13.44140625" style="6" customWidth="1"/>
    <col min="7684" max="7684" width="20" style="6" customWidth="1"/>
    <col min="7685" max="7685" width="47.6640625" style="6" bestFit="1" customWidth="1"/>
    <col min="7686" max="7936" width="9.109375" style="6"/>
    <col min="7937" max="7937" width="8.88671875" style="6" customWidth="1"/>
    <col min="7938" max="7938" width="48.44140625" style="6" customWidth="1"/>
    <col min="7939" max="7939" width="13.44140625" style="6" customWidth="1"/>
    <col min="7940" max="7940" width="20" style="6" customWidth="1"/>
    <col min="7941" max="7941" width="47.6640625" style="6" bestFit="1" customWidth="1"/>
    <col min="7942" max="8192" width="9.109375" style="6"/>
    <col min="8193" max="8193" width="8.88671875" style="6" customWidth="1"/>
    <col min="8194" max="8194" width="48.44140625" style="6" customWidth="1"/>
    <col min="8195" max="8195" width="13.44140625" style="6" customWidth="1"/>
    <col min="8196" max="8196" width="20" style="6" customWidth="1"/>
    <col min="8197" max="8197" width="47.6640625" style="6" bestFit="1" customWidth="1"/>
    <col min="8198" max="8448" width="9.109375" style="6"/>
    <col min="8449" max="8449" width="8.88671875" style="6" customWidth="1"/>
    <col min="8450" max="8450" width="48.44140625" style="6" customWidth="1"/>
    <col min="8451" max="8451" width="13.44140625" style="6" customWidth="1"/>
    <col min="8452" max="8452" width="20" style="6" customWidth="1"/>
    <col min="8453" max="8453" width="47.6640625" style="6" bestFit="1" customWidth="1"/>
    <col min="8454" max="8704" width="9.109375" style="6"/>
    <col min="8705" max="8705" width="8.88671875" style="6" customWidth="1"/>
    <col min="8706" max="8706" width="48.44140625" style="6" customWidth="1"/>
    <col min="8707" max="8707" width="13.44140625" style="6" customWidth="1"/>
    <col min="8708" max="8708" width="20" style="6" customWidth="1"/>
    <col min="8709" max="8709" width="47.6640625" style="6" bestFit="1" customWidth="1"/>
    <col min="8710" max="8960" width="9.109375" style="6"/>
    <col min="8961" max="8961" width="8.88671875" style="6" customWidth="1"/>
    <col min="8962" max="8962" width="48.44140625" style="6" customWidth="1"/>
    <col min="8963" max="8963" width="13.44140625" style="6" customWidth="1"/>
    <col min="8964" max="8964" width="20" style="6" customWidth="1"/>
    <col min="8965" max="8965" width="47.6640625" style="6" bestFit="1" customWidth="1"/>
    <col min="8966" max="9216" width="9.109375" style="6"/>
    <col min="9217" max="9217" width="8.88671875" style="6" customWidth="1"/>
    <col min="9218" max="9218" width="48.44140625" style="6" customWidth="1"/>
    <col min="9219" max="9219" width="13.44140625" style="6" customWidth="1"/>
    <col min="9220" max="9220" width="20" style="6" customWidth="1"/>
    <col min="9221" max="9221" width="47.6640625" style="6" bestFit="1" customWidth="1"/>
    <col min="9222" max="9472" width="9.109375" style="6"/>
    <col min="9473" max="9473" width="8.88671875" style="6" customWidth="1"/>
    <col min="9474" max="9474" width="48.44140625" style="6" customWidth="1"/>
    <col min="9475" max="9475" width="13.44140625" style="6" customWidth="1"/>
    <col min="9476" max="9476" width="20" style="6" customWidth="1"/>
    <col min="9477" max="9477" width="47.6640625" style="6" bestFit="1" customWidth="1"/>
    <col min="9478" max="9728" width="9.109375" style="6"/>
    <col min="9729" max="9729" width="8.88671875" style="6" customWidth="1"/>
    <col min="9730" max="9730" width="48.44140625" style="6" customWidth="1"/>
    <col min="9731" max="9731" width="13.44140625" style="6" customWidth="1"/>
    <col min="9732" max="9732" width="20" style="6" customWidth="1"/>
    <col min="9733" max="9733" width="47.6640625" style="6" bestFit="1" customWidth="1"/>
    <col min="9734" max="9984" width="9.109375" style="6"/>
    <col min="9985" max="9985" width="8.88671875" style="6" customWidth="1"/>
    <col min="9986" max="9986" width="48.44140625" style="6" customWidth="1"/>
    <col min="9987" max="9987" width="13.44140625" style="6" customWidth="1"/>
    <col min="9988" max="9988" width="20" style="6" customWidth="1"/>
    <col min="9989" max="9989" width="47.6640625" style="6" bestFit="1" customWidth="1"/>
    <col min="9990" max="10240" width="9.109375" style="6"/>
    <col min="10241" max="10241" width="8.88671875" style="6" customWidth="1"/>
    <col min="10242" max="10242" width="48.44140625" style="6" customWidth="1"/>
    <col min="10243" max="10243" width="13.44140625" style="6" customWidth="1"/>
    <col min="10244" max="10244" width="20" style="6" customWidth="1"/>
    <col min="10245" max="10245" width="47.6640625" style="6" bestFit="1" customWidth="1"/>
    <col min="10246" max="10496" width="9.109375" style="6"/>
    <col min="10497" max="10497" width="8.88671875" style="6" customWidth="1"/>
    <col min="10498" max="10498" width="48.44140625" style="6" customWidth="1"/>
    <col min="10499" max="10499" width="13.44140625" style="6" customWidth="1"/>
    <col min="10500" max="10500" width="20" style="6" customWidth="1"/>
    <col min="10501" max="10501" width="47.6640625" style="6" bestFit="1" customWidth="1"/>
    <col min="10502" max="10752" width="9.109375" style="6"/>
    <col min="10753" max="10753" width="8.88671875" style="6" customWidth="1"/>
    <col min="10754" max="10754" width="48.44140625" style="6" customWidth="1"/>
    <col min="10755" max="10755" width="13.44140625" style="6" customWidth="1"/>
    <col min="10756" max="10756" width="20" style="6" customWidth="1"/>
    <col min="10757" max="10757" width="47.6640625" style="6" bestFit="1" customWidth="1"/>
    <col min="10758" max="11008" width="9.109375" style="6"/>
    <col min="11009" max="11009" width="8.88671875" style="6" customWidth="1"/>
    <col min="11010" max="11010" width="48.44140625" style="6" customWidth="1"/>
    <col min="11011" max="11011" width="13.44140625" style="6" customWidth="1"/>
    <col min="11012" max="11012" width="20" style="6" customWidth="1"/>
    <col min="11013" max="11013" width="47.6640625" style="6" bestFit="1" customWidth="1"/>
    <col min="11014" max="11264" width="9.109375" style="6"/>
    <col min="11265" max="11265" width="8.88671875" style="6" customWidth="1"/>
    <col min="11266" max="11266" width="48.44140625" style="6" customWidth="1"/>
    <col min="11267" max="11267" width="13.44140625" style="6" customWidth="1"/>
    <col min="11268" max="11268" width="20" style="6" customWidth="1"/>
    <col min="11269" max="11269" width="47.6640625" style="6" bestFit="1" customWidth="1"/>
    <col min="11270" max="11520" width="9.109375" style="6"/>
    <col min="11521" max="11521" width="8.88671875" style="6" customWidth="1"/>
    <col min="11522" max="11522" width="48.44140625" style="6" customWidth="1"/>
    <col min="11523" max="11523" width="13.44140625" style="6" customWidth="1"/>
    <col min="11524" max="11524" width="20" style="6" customWidth="1"/>
    <col min="11525" max="11525" width="47.6640625" style="6" bestFit="1" customWidth="1"/>
    <col min="11526" max="11776" width="9.109375" style="6"/>
    <col min="11777" max="11777" width="8.88671875" style="6" customWidth="1"/>
    <col min="11778" max="11778" width="48.44140625" style="6" customWidth="1"/>
    <col min="11779" max="11779" width="13.44140625" style="6" customWidth="1"/>
    <col min="11780" max="11780" width="20" style="6" customWidth="1"/>
    <col min="11781" max="11781" width="47.6640625" style="6" bestFit="1" customWidth="1"/>
    <col min="11782" max="12032" width="9.109375" style="6"/>
    <col min="12033" max="12033" width="8.88671875" style="6" customWidth="1"/>
    <col min="12034" max="12034" width="48.44140625" style="6" customWidth="1"/>
    <col min="12035" max="12035" width="13.44140625" style="6" customWidth="1"/>
    <col min="12036" max="12036" width="20" style="6" customWidth="1"/>
    <col min="12037" max="12037" width="47.6640625" style="6" bestFit="1" customWidth="1"/>
    <col min="12038" max="12288" width="9.109375" style="6"/>
    <col min="12289" max="12289" width="8.88671875" style="6" customWidth="1"/>
    <col min="12290" max="12290" width="48.44140625" style="6" customWidth="1"/>
    <col min="12291" max="12291" width="13.44140625" style="6" customWidth="1"/>
    <col min="12292" max="12292" width="20" style="6" customWidth="1"/>
    <col min="12293" max="12293" width="47.6640625" style="6" bestFit="1" customWidth="1"/>
    <col min="12294" max="12544" width="9.109375" style="6"/>
    <col min="12545" max="12545" width="8.88671875" style="6" customWidth="1"/>
    <col min="12546" max="12546" width="48.44140625" style="6" customWidth="1"/>
    <col min="12547" max="12547" width="13.44140625" style="6" customWidth="1"/>
    <col min="12548" max="12548" width="20" style="6" customWidth="1"/>
    <col min="12549" max="12549" width="47.6640625" style="6" bestFit="1" customWidth="1"/>
    <col min="12550" max="12800" width="9.109375" style="6"/>
    <col min="12801" max="12801" width="8.88671875" style="6" customWidth="1"/>
    <col min="12802" max="12802" width="48.44140625" style="6" customWidth="1"/>
    <col min="12803" max="12803" width="13.44140625" style="6" customWidth="1"/>
    <col min="12804" max="12804" width="20" style="6" customWidth="1"/>
    <col min="12805" max="12805" width="47.6640625" style="6" bestFit="1" customWidth="1"/>
    <col min="12806" max="13056" width="9.109375" style="6"/>
    <col min="13057" max="13057" width="8.88671875" style="6" customWidth="1"/>
    <col min="13058" max="13058" width="48.44140625" style="6" customWidth="1"/>
    <col min="13059" max="13059" width="13.44140625" style="6" customWidth="1"/>
    <col min="13060" max="13060" width="20" style="6" customWidth="1"/>
    <col min="13061" max="13061" width="47.6640625" style="6" bestFit="1" customWidth="1"/>
    <col min="13062" max="13312" width="9.109375" style="6"/>
    <col min="13313" max="13313" width="8.88671875" style="6" customWidth="1"/>
    <col min="13314" max="13314" width="48.44140625" style="6" customWidth="1"/>
    <col min="13315" max="13315" width="13.44140625" style="6" customWidth="1"/>
    <col min="13316" max="13316" width="20" style="6" customWidth="1"/>
    <col min="13317" max="13317" width="47.6640625" style="6" bestFit="1" customWidth="1"/>
    <col min="13318" max="13568" width="9.109375" style="6"/>
    <col min="13569" max="13569" width="8.88671875" style="6" customWidth="1"/>
    <col min="13570" max="13570" width="48.44140625" style="6" customWidth="1"/>
    <col min="13571" max="13571" width="13.44140625" style="6" customWidth="1"/>
    <col min="13572" max="13572" width="20" style="6" customWidth="1"/>
    <col min="13573" max="13573" width="47.6640625" style="6" bestFit="1" customWidth="1"/>
    <col min="13574" max="13824" width="9.109375" style="6"/>
    <col min="13825" max="13825" width="8.88671875" style="6" customWidth="1"/>
    <col min="13826" max="13826" width="48.44140625" style="6" customWidth="1"/>
    <col min="13827" max="13827" width="13.44140625" style="6" customWidth="1"/>
    <col min="13828" max="13828" width="20" style="6" customWidth="1"/>
    <col min="13829" max="13829" width="47.6640625" style="6" bestFit="1" customWidth="1"/>
    <col min="13830" max="14080" width="9.109375" style="6"/>
    <col min="14081" max="14081" width="8.88671875" style="6" customWidth="1"/>
    <col min="14082" max="14082" width="48.44140625" style="6" customWidth="1"/>
    <col min="14083" max="14083" width="13.44140625" style="6" customWidth="1"/>
    <col min="14084" max="14084" width="20" style="6" customWidth="1"/>
    <col min="14085" max="14085" width="47.6640625" style="6" bestFit="1" customWidth="1"/>
    <col min="14086" max="14336" width="9.109375" style="6"/>
    <col min="14337" max="14337" width="8.88671875" style="6" customWidth="1"/>
    <col min="14338" max="14338" width="48.44140625" style="6" customWidth="1"/>
    <col min="14339" max="14339" width="13.44140625" style="6" customWidth="1"/>
    <col min="14340" max="14340" width="20" style="6" customWidth="1"/>
    <col min="14341" max="14341" width="47.6640625" style="6" bestFit="1" customWidth="1"/>
    <col min="14342" max="14592" width="9.109375" style="6"/>
    <col min="14593" max="14593" width="8.88671875" style="6" customWidth="1"/>
    <col min="14594" max="14594" width="48.44140625" style="6" customWidth="1"/>
    <col min="14595" max="14595" width="13.44140625" style="6" customWidth="1"/>
    <col min="14596" max="14596" width="20" style="6" customWidth="1"/>
    <col min="14597" max="14597" width="47.6640625" style="6" bestFit="1" customWidth="1"/>
    <col min="14598" max="14848" width="9.109375" style="6"/>
    <col min="14849" max="14849" width="8.88671875" style="6" customWidth="1"/>
    <col min="14850" max="14850" width="48.44140625" style="6" customWidth="1"/>
    <col min="14851" max="14851" width="13.44140625" style="6" customWidth="1"/>
    <col min="14852" max="14852" width="20" style="6" customWidth="1"/>
    <col min="14853" max="14853" width="47.6640625" style="6" bestFit="1" customWidth="1"/>
    <col min="14854" max="15104" width="9.109375" style="6"/>
    <col min="15105" max="15105" width="8.88671875" style="6" customWidth="1"/>
    <col min="15106" max="15106" width="48.44140625" style="6" customWidth="1"/>
    <col min="15107" max="15107" width="13.44140625" style="6" customWidth="1"/>
    <col min="15108" max="15108" width="20" style="6" customWidth="1"/>
    <col min="15109" max="15109" width="47.6640625" style="6" bestFit="1" customWidth="1"/>
    <col min="15110" max="15360" width="9.109375" style="6"/>
    <col min="15361" max="15361" width="8.88671875" style="6" customWidth="1"/>
    <col min="15362" max="15362" width="48.44140625" style="6" customWidth="1"/>
    <col min="15363" max="15363" width="13.44140625" style="6" customWidth="1"/>
    <col min="15364" max="15364" width="20" style="6" customWidth="1"/>
    <col min="15365" max="15365" width="47.6640625" style="6" bestFit="1" customWidth="1"/>
    <col min="15366" max="15616" width="9.109375" style="6"/>
    <col min="15617" max="15617" width="8.88671875" style="6" customWidth="1"/>
    <col min="15618" max="15618" width="48.44140625" style="6" customWidth="1"/>
    <col min="15619" max="15619" width="13.44140625" style="6" customWidth="1"/>
    <col min="15620" max="15620" width="20" style="6" customWidth="1"/>
    <col min="15621" max="15621" width="47.6640625" style="6" bestFit="1" customWidth="1"/>
    <col min="15622" max="15872" width="9.109375" style="6"/>
    <col min="15873" max="15873" width="8.88671875" style="6" customWidth="1"/>
    <col min="15874" max="15874" width="48.44140625" style="6" customWidth="1"/>
    <col min="15875" max="15875" width="13.44140625" style="6" customWidth="1"/>
    <col min="15876" max="15876" width="20" style="6" customWidth="1"/>
    <col min="15877" max="15877" width="47.6640625" style="6" bestFit="1" customWidth="1"/>
    <col min="15878" max="16128" width="9.109375" style="6"/>
    <col min="16129" max="16129" width="8.88671875" style="6" customWidth="1"/>
    <col min="16130" max="16130" width="48.44140625" style="6" customWidth="1"/>
    <col min="16131" max="16131" width="13.44140625" style="6" customWidth="1"/>
    <col min="16132" max="16132" width="20" style="6" customWidth="1"/>
    <col min="16133" max="16133" width="47.6640625" style="6" bestFit="1" customWidth="1"/>
    <col min="16134" max="16384" width="9.109375" style="6"/>
  </cols>
  <sheetData>
    <row r="1" spans="1:7" ht="12.75" customHeight="1" x14ac:dyDescent="0.25">
      <c r="A1" s="318" t="s">
        <v>56</v>
      </c>
      <c r="B1" s="319"/>
      <c r="C1" s="319"/>
      <c r="D1" s="320"/>
    </row>
    <row r="2" spans="1:7" ht="13.5" customHeight="1" thickBot="1" x14ac:dyDescent="0.3">
      <c r="A2" s="321"/>
      <c r="B2" s="322"/>
      <c r="C2" s="322"/>
      <c r="D2" s="323"/>
    </row>
    <row r="3" spans="1:7" ht="18.75" customHeight="1" thickBot="1" x14ac:dyDescent="0.3">
      <c r="A3" s="303" t="s">
        <v>57</v>
      </c>
      <c r="B3" s="304"/>
      <c r="C3" s="304"/>
      <c r="D3" s="305"/>
      <c r="E3" s="7" t="s">
        <v>58</v>
      </c>
    </row>
    <row r="4" spans="1:7" ht="12.75" customHeight="1" x14ac:dyDescent="0.25">
      <c r="A4" s="324" t="s">
        <v>59</v>
      </c>
      <c r="B4" s="325"/>
      <c r="C4" s="325"/>
      <c r="D4" s="326"/>
      <c r="E4" s="8"/>
    </row>
    <row r="5" spans="1:7" ht="12.75" customHeight="1" x14ac:dyDescent="0.25">
      <c r="A5" s="313" t="s">
        <v>60</v>
      </c>
      <c r="B5" s="9" t="s">
        <v>61</v>
      </c>
      <c r="C5" s="104">
        <v>297</v>
      </c>
      <c r="D5" s="297" t="s">
        <v>62</v>
      </c>
      <c r="E5" s="300" t="s">
        <v>63</v>
      </c>
      <c r="G5" s="106" t="s">
        <v>278</v>
      </c>
    </row>
    <row r="6" spans="1:7" ht="15" x14ac:dyDescent="0.25">
      <c r="A6" s="307"/>
      <c r="B6" s="11" t="s">
        <v>65</v>
      </c>
      <c r="C6" s="103">
        <v>200</v>
      </c>
      <c r="D6" s="298"/>
      <c r="E6" s="301"/>
      <c r="G6" s="106" t="s">
        <v>64</v>
      </c>
    </row>
    <row r="7" spans="1:7" x14ac:dyDescent="0.25">
      <c r="A7" s="314"/>
      <c r="B7" s="13" t="s">
        <v>66</v>
      </c>
      <c r="C7" s="105">
        <v>147</v>
      </c>
      <c r="D7" s="299"/>
      <c r="E7" s="312"/>
    </row>
    <row r="8" spans="1:7" ht="12.75" customHeight="1" x14ac:dyDescent="0.25">
      <c r="A8" s="315" t="s">
        <v>67</v>
      </c>
      <c r="B8" s="316"/>
      <c r="C8" s="316"/>
      <c r="D8" s="317"/>
      <c r="E8" s="15"/>
    </row>
    <row r="9" spans="1:7" ht="12.75" customHeight="1" x14ac:dyDescent="0.25">
      <c r="A9" s="313" t="s">
        <v>68</v>
      </c>
      <c r="B9" s="9" t="s">
        <v>22</v>
      </c>
      <c r="C9" s="104">
        <v>2884</v>
      </c>
      <c r="D9" s="297" t="s">
        <v>69</v>
      </c>
      <c r="E9" s="300" t="s">
        <v>63</v>
      </c>
    </row>
    <row r="10" spans="1:7" x14ac:dyDescent="0.25">
      <c r="A10" s="307"/>
      <c r="B10" s="11" t="s">
        <v>20</v>
      </c>
      <c r="C10" s="103">
        <v>3262</v>
      </c>
      <c r="D10" s="298"/>
      <c r="E10" s="301"/>
    </row>
    <row r="11" spans="1:7" x14ac:dyDescent="0.25">
      <c r="A11" s="307"/>
      <c r="B11" s="11" t="s">
        <v>70</v>
      </c>
      <c r="C11" s="12">
        <v>1860</v>
      </c>
      <c r="D11" s="298"/>
      <c r="E11" s="301"/>
    </row>
    <row r="12" spans="1:7" x14ac:dyDescent="0.25">
      <c r="A12" s="307"/>
      <c r="B12" s="11" t="s">
        <v>71</v>
      </c>
      <c r="C12" s="12">
        <v>1600</v>
      </c>
      <c r="D12" s="299"/>
      <c r="E12" s="301"/>
    </row>
    <row r="13" spans="1:7" x14ac:dyDescent="0.25">
      <c r="A13" s="307"/>
      <c r="B13" s="16" t="s">
        <v>72</v>
      </c>
      <c r="C13" s="12">
        <v>1884</v>
      </c>
      <c r="D13" s="297" t="s">
        <v>73</v>
      </c>
      <c r="E13" s="301"/>
    </row>
    <row r="14" spans="1:7" x14ac:dyDescent="0.25">
      <c r="A14" s="307"/>
      <c r="B14" s="11" t="s">
        <v>74</v>
      </c>
      <c r="C14" s="12">
        <v>400</v>
      </c>
      <c r="D14" s="298"/>
      <c r="E14" s="301"/>
    </row>
    <row r="15" spans="1:7" x14ac:dyDescent="0.25">
      <c r="A15" s="314"/>
      <c r="B15" s="11" t="s">
        <v>75</v>
      </c>
      <c r="C15" s="12">
        <v>1300</v>
      </c>
      <c r="D15" s="299"/>
      <c r="E15" s="312"/>
    </row>
    <row r="16" spans="1:7" ht="12.75" customHeight="1" x14ac:dyDescent="0.25">
      <c r="A16" s="17" t="s">
        <v>76</v>
      </c>
      <c r="B16" s="18"/>
      <c r="C16" s="19"/>
      <c r="D16" s="20"/>
      <c r="E16" s="21"/>
    </row>
    <row r="17" spans="1:5" ht="12" customHeight="1" x14ac:dyDescent="0.25">
      <c r="A17" s="22" t="s">
        <v>77</v>
      </c>
      <c r="B17" s="11" t="s">
        <v>78</v>
      </c>
      <c r="C17" s="12">
        <v>185</v>
      </c>
      <c r="D17" s="23" t="s">
        <v>79</v>
      </c>
      <c r="E17" s="300" t="s">
        <v>63</v>
      </c>
    </row>
    <row r="18" spans="1:5" x14ac:dyDescent="0.25">
      <c r="A18" s="22"/>
      <c r="B18" s="11" t="s">
        <v>80</v>
      </c>
      <c r="C18" s="12">
        <v>220</v>
      </c>
      <c r="D18" s="23"/>
      <c r="E18" s="301"/>
    </row>
    <row r="19" spans="1:5" x14ac:dyDescent="0.25">
      <c r="A19" s="22"/>
      <c r="B19" s="11" t="s">
        <v>81</v>
      </c>
      <c r="C19" s="12">
        <v>305</v>
      </c>
      <c r="D19" s="23"/>
      <c r="E19" s="301"/>
    </row>
    <row r="20" spans="1:5" ht="12.75" customHeight="1" x14ac:dyDescent="0.25">
      <c r="A20" s="22"/>
      <c r="B20" s="11" t="s">
        <v>82</v>
      </c>
      <c r="C20" s="12">
        <v>215</v>
      </c>
      <c r="D20" s="23"/>
      <c r="E20" s="301"/>
    </row>
    <row r="21" spans="1:5" x14ac:dyDescent="0.25">
      <c r="A21" s="22"/>
      <c r="B21" s="11" t="s">
        <v>83</v>
      </c>
      <c r="C21" s="12">
        <v>155</v>
      </c>
      <c r="D21" s="23"/>
      <c r="E21" s="301"/>
    </row>
    <row r="22" spans="1:5" x14ac:dyDescent="0.25">
      <c r="A22" s="22"/>
      <c r="B22" s="11" t="s">
        <v>84</v>
      </c>
      <c r="C22" s="12">
        <v>195</v>
      </c>
      <c r="D22" s="23"/>
      <c r="E22" s="301"/>
    </row>
    <row r="23" spans="1:5" x14ac:dyDescent="0.25">
      <c r="A23" s="22"/>
      <c r="B23" s="11" t="s">
        <v>85</v>
      </c>
      <c r="C23" s="12">
        <v>265</v>
      </c>
      <c r="D23" s="23"/>
      <c r="E23" s="301"/>
    </row>
    <row r="24" spans="1:5" x14ac:dyDescent="0.25">
      <c r="A24" s="24"/>
      <c r="B24" s="13" t="s">
        <v>86</v>
      </c>
      <c r="C24" s="14">
        <v>205</v>
      </c>
      <c r="D24" s="25"/>
      <c r="E24" s="301"/>
    </row>
    <row r="25" spans="1:5" ht="12.75" customHeight="1" x14ac:dyDescent="0.25">
      <c r="A25" s="26"/>
      <c r="B25" s="9" t="s">
        <v>87</v>
      </c>
      <c r="C25" s="10">
        <v>175</v>
      </c>
      <c r="D25" s="27"/>
      <c r="E25" s="301"/>
    </row>
    <row r="26" spans="1:5" ht="12.75" customHeight="1" x14ac:dyDescent="0.25">
      <c r="A26" s="22" t="s">
        <v>88</v>
      </c>
      <c r="B26" s="11" t="s">
        <v>89</v>
      </c>
      <c r="C26" s="12">
        <v>320</v>
      </c>
      <c r="D26" s="23" t="s">
        <v>90</v>
      </c>
      <c r="E26" s="301"/>
    </row>
    <row r="27" spans="1:5" x14ac:dyDescent="0.25">
      <c r="A27" s="22"/>
      <c r="B27" s="11" t="s">
        <v>91</v>
      </c>
      <c r="C27" s="12">
        <v>215</v>
      </c>
      <c r="D27" s="23"/>
      <c r="E27" s="301"/>
    </row>
    <row r="28" spans="1:5" x14ac:dyDescent="0.25">
      <c r="A28" s="28"/>
      <c r="B28" s="13" t="s">
        <v>92</v>
      </c>
      <c r="C28" s="14">
        <v>200</v>
      </c>
      <c r="D28" s="29"/>
      <c r="E28" s="312"/>
    </row>
    <row r="29" spans="1:5" ht="12.75" customHeight="1" x14ac:dyDescent="0.25">
      <c r="A29" s="30" t="s">
        <v>93</v>
      </c>
      <c r="B29" s="192" t="s">
        <v>94</v>
      </c>
      <c r="C29" s="193">
        <v>1210</v>
      </c>
      <c r="D29" s="31" t="s">
        <v>90</v>
      </c>
      <c r="E29" s="300" t="s">
        <v>63</v>
      </c>
    </row>
    <row r="30" spans="1:5" ht="12.75" customHeight="1" x14ac:dyDescent="0.25">
      <c r="A30" s="313" t="s">
        <v>95</v>
      </c>
      <c r="B30" s="32" t="s">
        <v>96</v>
      </c>
      <c r="C30" s="33">
        <v>125</v>
      </c>
      <c r="D30" s="297" t="s">
        <v>90</v>
      </c>
      <c r="E30" s="301"/>
    </row>
    <row r="31" spans="1:5" x14ac:dyDescent="0.25">
      <c r="A31" s="314"/>
      <c r="B31" s="34" t="s">
        <v>97</v>
      </c>
      <c r="C31" s="35">
        <v>225</v>
      </c>
      <c r="D31" s="299"/>
      <c r="E31" s="312"/>
    </row>
    <row r="32" spans="1:5" ht="12.75" customHeight="1" x14ac:dyDescent="0.25">
      <c r="A32" s="315" t="s">
        <v>98</v>
      </c>
      <c r="B32" s="316"/>
      <c r="C32" s="316"/>
      <c r="D32" s="317"/>
      <c r="E32" s="15"/>
    </row>
    <row r="33" spans="1:5" ht="12.75" customHeight="1" x14ac:dyDescent="0.25">
      <c r="A33" s="313" t="s">
        <v>99</v>
      </c>
      <c r="B33" s="6" t="s">
        <v>100</v>
      </c>
      <c r="C33" s="33">
        <v>45</v>
      </c>
      <c r="D33" s="297" t="s">
        <v>62</v>
      </c>
      <c r="E33" s="300" t="s">
        <v>63</v>
      </c>
    </row>
    <row r="34" spans="1:5" x14ac:dyDescent="0.25">
      <c r="A34" s="307"/>
      <c r="B34" s="6" t="s">
        <v>101</v>
      </c>
      <c r="C34" s="36">
        <v>95</v>
      </c>
      <c r="D34" s="298"/>
      <c r="E34" s="301"/>
    </row>
    <row r="35" spans="1:5" x14ac:dyDescent="0.25">
      <c r="A35" s="307"/>
      <c r="B35" s="6" t="s">
        <v>102</v>
      </c>
      <c r="C35" s="36">
        <v>120</v>
      </c>
      <c r="D35" s="298"/>
      <c r="E35" s="301"/>
    </row>
    <row r="36" spans="1:5" x14ac:dyDescent="0.25">
      <c r="A36" s="307"/>
      <c r="B36" s="6" t="s">
        <v>103</v>
      </c>
      <c r="C36" s="36">
        <v>100</v>
      </c>
      <c r="D36" s="298"/>
      <c r="E36" s="301"/>
    </row>
    <row r="37" spans="1:5" x14ac:dyDescent="0.25">
      <c r="A37" s="307"/>
      <c r="B37" s="6" t="s">
        <v>104</v>
      </c>
      <c r="C37" s="36">
        <v>100</v>
      </c>
      <c r="D37" s="298"/>
      <c r="E37" s="301"/>
    </row>
    <row r="38" spans="1:5" x14ac:dyDescent="0.25">
      <c r="A38" s="307"/>
      <c r="B38" s="6" t="s">
        <v>105</v>
      </c>
      <c r="C38" s="36">
        <v>55</v>
      </c>
      <c r="D38" s="298"/>
      <c r="E38" s="301"/>
    </row>
    <row r="39" spans="1:5" x14ac:dyDescent="0.25">
      <c r="A39" s="307"/>
      <c r="B39" s="6" t="s">
        <v>106</v>
      </c>
      <c r="C39" s="36">
        <v>60</v>
      </c>
      <c r="D39" s="298"/>
      <c r="E39" s="301"/>
    </row>
    <row r="40" spans="1:5" ht="13.8" thickBot="1" x14ac:dyDescent="0.3">
      <c r="A40" s="308"/>
      <c r="B40" s="6" t="s">
        <v>107</v>
      </c>
      <c r="C40" s="36">
        <v>65</v>
      </c>
      <c r="D40" s="310"/>
      <c r="E40" s="302"/>
    </row>
    <row r="41" spans="1:5" ht="18.75" customHeight="1" thickBot="1" x14ac:dyDescent="0.3">
      <c r="A41" s="303" t="s">
        <v>108</v>
      </c>
      <c r="B41" s="304"/>
      <c r="C41" s="304"/>
      <c r="D41" s="305"/>
      <c r="E41" s="37"/>
    </row>
    <row r="42" spans="1:5" ht="12.75" customHeight="1" x14ac:dyDescent="0.25">
      <c r="A42" s="324" t="s">
        <v>109</v>
      </c>
      <c r="B42" s="325"/>
      <c r="C42" s="325"/>
      <c r="D42" s="326"/>
      <c r="E42" s="15"/>
    </row>
    <row r="43" spans="1:5" ht="12.75" customHeight="1" x14ac:dyDescent="0.25">
      <c r="A43" s="313" t="s">
        <v>60</v>
      </c>
      <c r="B43" s="16" t="s">
        <v>22</v>
      </c>
      <c r="C43" s="38">
        <v>2740</v>
      </c>
      <c r="D43" s="297" t="s">
        <v>69</v>
      </c>
      <c r="E43" s="300" t="s">
        <v>63</v>
      </c>
    </row>
    <row r="44" spans="1:5" x14ac:dyDescent="0.25">
      <c r="A44" s="307"/>
      <c r="B44" s="16" t="s">
        <v>20</v>
      </c>
      <c r="C44" s="38">
        <v>3230</v>
      </c>
      <c r="D44" s="298"/>
      <c r="E44" s="301"/>
    </row>
    <row r="45" spans="1:5" x14ac:dyDescent="0.25">
      <c r="A45" s="307"/>
      <c r="B45" s="16" t="s">
        <v>70</v>
      </c>
      <c r="C45" s="38">
        <v>1860</v>
      </c>
      <c r="D45" s="298"/>
      <c r="E45" s="301"/>
    </row>
    <row r="46" spans="1:5" x14ac:dyDescent="0.25">
      <c r="A46" s="307"/>
      <c r="B46" s="16" t="s">
        <v>110</v>
      </c>
      <c r="C46" s="38">
        <v>1600</v>
      </c>
      <c r="D46" s="298"/>
      <c r="E46" s="301"/>
    </row>
    <row r="47" spans="1:5" x14ac:dyDescent="0.25">
      <c r="A47" s="314"/>
      <c r="B47" s="13" t="s">
        <v>111</v>
      </c>
      <c r="C47" s="39">
        <v>3185</v>
      </c>
      <c r="D47" s="299"/>
      <c r="E47" s="312"/>
    </row>
    <row r="48" spans="1:5" ht="12.75" customHeight="1" x14ac:dyDescent="0.25">
      <c r="A48" s="315" t="s">
        <v>112</v>
      </c>
      <c r="B48" s="316"/>
      <c r="C48" s="316"/>
      <c r="D48" s="317"/>
      <c r="E48" s="15"/>
    </row>
    <row r="49" spans="1:5" x14ac:dyDescent="0.25">
      <c r="A49" s="40"/>
      <c r="B49" s="41" t="s">
        <v>113</v>
      </c>
      <c r="C49" s="42">
        <v>295</v>
      </c>
      <c r="D49" s="297" t="s">
        <v>114</v>
      </c>
      <c r="E49" s="300" t="s">
        <v>63</v>
      </c>
    </row>
    <row r="50" spans="1:5" ht="12.75" customHeight="1" x14ac:dyDescent="0.25">
      <c r="A50" s="307" t="s">
        <v>68</v>
      </c>
      <c r="B50" s="6" t="s">
        <v>115</v>
      </c>
      <c r="C50" s="12">
        <v>110</v>
      </c>
      <c r="D50" s="298"/>
      <c r="E50" s="301"/>
    </row>
    <row r="51" spans="1:5" x14ac:dyDescent="0.25">
      <c r="A51" s="307"/>
      <c r="B51" s="6" t="s">
        <v>116</v>
      </c>
      <c r="C51" s="12">
        <v>80</v>
      </c>
      <c r="D51" s="298"/>
      <c r="E51" s="301"/>
    </row>
    <row r="52" spans="1:5" x14ac:dyDescent="0.25">
      <c r="A52" s="307"/>
      <c r="B52" s="6" t="s">
        <v>117</v>
      </c>
      <c r="C52" s="12">
        <v>25</v>
      </c>
      <c r="D52" s="298"/>
      <c r="E52" s="301"/>
    </row>
    <row r="53" spans="1:5" x14ac:dyDescent="0.25">
      <c r="A53" s="307"/>
      <c r="B53" s="6" t="s">
        <v>118</v>
      </c>
      <c r="C53" s="12">
        <v>30</v>
      </c>
      <c r="D53" s="298"/>
      <c r="E53" s="301"/>
    </row>
    <row r="54" spans="1:5" x14ac:dyDescent="0.25">
      <c r="A54" s="307"/>
      <c r="B54" s="6" t="s">
        <v>119</v>
      </c>
      <c r="C54" s="12">
        <v>27</v>
      </c>
      <c r="D54" s="298"/>
      <c r="E54" s="301"/>
    </row>
    <row r="55" spans="1:5" x14ac:dyDescent="0.25">
      <c r="A55" s="307"/>
      <c r="B55" s="6" t="s">
        <v>120</v>
      </c>
      <c r="C55" s="12">
        <v>70</v>
      </c>
      <c r="D55" s="298"/>
      <c r="E55" s="301"/>
    </row>
    <row r="56" spans="1:5" x14ac:dyDescent="0.25">
      <c r="A56" s="307"/>
      <c r="B56" s="6" t="s">
        <v>121</v>
      </c>
      <c r="C56" s="12">
        <v>70</v>
      </c>
      <c r="D56" s="298"/>
      <c r="E56" s="301"/>
    </row>
    <row r="57" spans="1:5" x14ac:dyDescent="0.25">
      <c r="A57" s="307"/>
      <c r="B57" s="6" t="s">
        <v>122</v>
      </c>
      <c r="C57" s="12">
        <v>60</v>
      </c>
      <c r="D57" s="298"/>
      <c r="E57" s="301"/>
    </row>
    <row r="58" spans="1:5" x14ac:dyDescent="0.25">
      <c r="A58" s="307"/>
      <c r="B58" s="6" t="s">
        <v>123</v>
      </c>
      <c r="C58" s="12">
        <v>30</v>
      </c>
      <c r="D58" s="298"/>
      <c r="E58" s="301"/>
    </row>
    <row r="59" spans="1:5" x14ac:dyDescent="0.25">
      <c r="A59" s="307"/>
      <c r="B59" s="6" t="s">
        <v>124</v>
      </c>
      <c r="C59" s="12">
        <v>75</v>
      </c>
      <c r="D59" s="298"/>
      <c r="E59" s="301"/>
    </row>
    <row r="60" spans="1:5" x14ac:dyDescent="0.25">
      <c r="A60" s="307"/>
      <c r="B60" s="6" t="s">
        <v>125</v>
      </c>
      <c r="C60" s="12">
        <v>30</v>
      </c>
      <c r="D60" s="298"/>
      <c r="E60" s="301"/>
    </row>
    <row r="61" spans="1:5" x14ac:dyDescent="0.25">
      <c r="A61" s="24"/>
      <c r="B61" s="13" t="s">
        <v>126</v>
      </c>
      <c r="C61" s="35">
        <v>13</v>
      </c>
      <c r="D61" s="299"/>
      <c r="E61" s="312"/>
    </row>
    <row r="62" spans="1:5" ht="12.75" customHeight="1" x14ac:dyDescent="0.25">
      <c r="A62" s="315" t="s">
        <v>127</v>
      </c>
      <c r="B62" s="316"/>
      <c r="C62" s="316"/>
      <c r="D62" s="317"/>
      <c r="E62" s="21"/>
    </row>
    <row r="63" spans="1:5" ht="12.75" customHeight="1" x14ac:dyDescent="0.25">
      <c r="A63" s="313" t="s">
        <v>68</v>
      </c>
      <c r="B63" s="43" t="s">
        <v>128</v>
      </c>
      <c r="C63" s="33">
        <v>630</v>
      </c>
      <c r="D63" s="297" t="s">
        <v>114</v>
      </c>
      <c r="E63" s="300" t="s">
        <v>63</v>
      </c>
    </row>
    <row r="64" spans="1:5" x14ac:dyDescent="0.25">
      <c r="A64" s="307"/>
      <c r="B64" s="6" t="s">
        <v>129</v>
      </c>
      <c r="C64" s="36">
        <v>480</v>
      </c>
      <c r="D64" s="298"/>
      <c r="E64" s="301"/>
    </row>
    <row r="65" spans="1:5" x14ac:dyDescent="0.25">
      <c r="A65" s="307"/>
      <c r="B65" s="6" t="s">
        <v>130</v>
      </c>
      <c r="C65" s="36">
        <v>300</v>
      </c>
      <c r="D65" s="298"/>
      <c r="E65" s="301"/>
    </row>
    <row r="66" spans="1:5" x14ac:dyDescent="0.25">
      <c r="A66" s="307"/>
      <c r="B66" s="6" t="s">
        <v>115</v>
      </c>
      <c r="C66" s="36">
        <v>130</v>
      </c>
      <c r="D66" s="298"/>
      <c r="E66" s="301"/>
    </row>
    <row r="67" spans="1:5" x14ac:dyDescent="0.25">
      <c r="A67" s="307"/>
      <c r="B67" s="6" t="s">
        <v>116</v>
      </c>
      <c r="C67" s="36">
        <v>95</v>
      </c>
      <c r="D67" s="298"/>
      <c r="E67" s="301"/>
    </row>
    <row r="68" spans="1:5" x14ac:dyDescent="0.25">
      <c r="A68" s="307"/>
      <c r="B68" s="6" t="s">
        <v>117</v>
      </c>
      <c r="C68" s="36">
        <v>20</v>
      </c>
      <c r="D68" s="298"/>
      <c r="E68" s="301"/>
    </row>
    <row r="69" spans="1:5" x14ac:dyDescent="0.25">
      <c r="A69" s="307"/>
      <c r="B69" s="6" t="s">
        <v>118</v>
      </c>
      <c r="C69" s="36">
        <v>25</v>
      </c>
      <c r="D69" s="298"/>
      <c r="E69" s="301"/>
    </row>
    <row r="70" spans="1:5" x14ac:dyDescent="0.25">
      <c r="A70" s="307"/>
      <c r="B70" s="6" t="s">
        <v>119</v>
      </c>
      <c r="C70" s="36">
        <v>22</v>
      </c>
      <c r="D70" s="298"/>
      <c r="E70" s="301"/>
    </row>
    <row r="71" spans="1:5" x14ac:dyDescent="0.25">
      <c r="A71" s="307"/>
      <c r="B71" s="6" t="s">
        <v>131</v>
      </c>
      <c r="C71" s="36">
        <v>65</v>
      </c>
      <c r="D71" s="298"/>
      <c r="E71" s="301"/>
    </row>
    <row r="72" spans="1:5" x14ac:dyDescent="0.25">
      <c r="A72" s="307"/>
      <c r="B72" s="6" t="s">
        <v>132</v>
      </c>
      <c r="C72" s="36">
        <v>75</v>
      </c>
      <c r="D72" s="298"/>
      <c r="E72" s="301"/>
    </row>
    <row r="73" spans="1:5" x14ac:dyDescent="0.25">
      <c r="A73" s="307"/>
      <c r="B73" s="6" t="s">
        <v>133</v>
      </c>
      <c r="C73" s="36">
        <v>60</v>
      </c>
      <c r="D73" s="298"/>
      <c r="E73" s="301"/>
    </row>
    <row r="74" spans="1:5" x14ac:dyDescent="0.25">
      <c r="A74" s="307"/>
      <c r="B74" s="6" t="s">
        <v>134</v>
      </c>
      <c r="C74" s="36">
        <v>50</v>
      </c>
      <c r="D74" s="298"/>
      <c r="E74" s="301"/>
    </row>
    <row r="75" spans="1:5" x14ac:dyDescent="0.25">
      <c r="A75" s="307"/>
      <c r="B75" s="6" t="s">
        <v>135</v>
      </c>
      <c r="C75" s="36">
        <v>85</v>
      </c>
      <c r="D75" s="298"/>
      <c r="E75" s="301"/>
    </row>
    <row r="76" spans="1:5" x14ac:dyDescent="0.25">
      <c r="A76" s="307"/>
      <c r="B76" s="6" t="s">
        <v>136</v>
      </c>
      <c r="C76" s="36">
        <v>45</v>
      </c>
      <c r="D76" s="298"/>
      <c r="E76" s="301"/>
    </row>
    <row r="77" spans="1:5" ht="13.8" thickBot="1" x14ac:dyDescent="0.3">
      <c r="A77" s="308"/>
      <c r="B77" s="44" t="s">
        <v>137</v>
      </c>
      <c r="C77" s="45">
        <v>23</v>
      </c>
      <c r="D77" s="310"/>
      <c r="E77" s="302"/>
    </row>
    <row r="78" spans="1:5" ht="18.75" customHeight="1" thickBot="1" x14ac:dyDescent="0.3">
      <c r="A78" s="303" t="s">
        <v>138</v>
      </c>
      <c r="B78" s="304"/>
      <c r="C78" s="304"/>
      <c r="D78" s="305"/>
      <c r="E78" s="37"/>
    </row>
    <row r="79" spans="1:5" ht="12.75" customHeight="1" x14ac:dyDescent="0.25">
      <c r="A79" s="324" t="s">
        <v>139</v>
      </c>
      <c r="B79" s="325"/>
      <c r="C79" s="325"/>
      <c r="D79" s="326"/>
      <c r="E79" s="15"/>
    </row>
    <row r="80" spans="1:5" ht="13.8" thickBot="1" x14ac:dyDescent="0.3">
      <c r="A80" s="327"/>
      <c r="B80" s="46" t="s">
        <v>277</v>
      </c>
      <c r="C80" s="12">
        <v>0</v>
      </c>
      <c r="D80" s="298"/>
      <c r="E80" s="199"/>
    </row>
    <row r="81" spans="1:5" ht="13.8" thickBot="1" x14ac:dyDescent="0.3">
      <c r="A81" s="327"/>
      <c r="B81" s="46" t="s">
        <v>275</v>
      </c>
      <c r="C81" s="103">
        <v>556</v>
      </c>
      <c r="D81" s="298"/>
      <c r="E81" s="199"/>
    </row>
    <row r="82" spans="1:5" ht="13.8" thickBot="1" x14ac:dyDescent="0.3">
      <c r="A82" s="328"/>
      <c r="B82" s="6" t="s">
        <v>276</v>
      </c>
      <c r="C82" s="103">
        <v>475</v>
      </c>
      <c r="D82" s="299"/>
      <c r="E82" s="78" t="s">
        <v>63</v>
      </c>
    </row>
    <row r="83" spans="1:5" ht="18" thickBot="1" x14ac:dyDescent="0.3">
      <c r="A83" s="303" t="s">
        <v>140</v>
      </c>
      <c r="B83" s="304"/>
      <c r="C83" s="304"/>
      <c r="D83" s="305"/>
      <c r="E83" s="301"/>
    </row>
    <row r="84" spans="1:5" ht="13.5" customHeight="1" x14ac:dyDescent="0.25">
      <c r="A84" s="47" t="s">
        <v>141</v>
      </c>
      <c r="B84" s="48"/>
      <c r="C84" s="48"/>
      <c r="D84" s="48"/>
      <c r="E84" s="312"/>
    </row>
    <row r="85" spans="1:5" ht="12.75" customHeight="1" x14ac:dyDescent="0.25">
      <c r="A85" s="313" t="s">
        <v>60</v>
      </c>
      <c r="B85" s="16" t="s">
        <v>22</v>
      </c>
      <c r="C85" s="38">
        <v>2740</v>
      </c>
      <c r="D85" s="297" t="s">
        <v>69</v>
      </c>
      <c r="E85" s="300" t="s">
        <v>63</v>
      </c>
    </row>
    <row r="86" spans="1:5" x14ac:dyDescent="0.25">
      <c r="A86" s="307"/>
      <c r="B86" s="16" t="s">
        <v>20</v>
      </c>
      <c r="C86" s="38">
        <v>3230</v>
      </c>
      <c r="D86" s="298"/>
      <c r="E86" s="301"/>
    </row>
    <row r="87" spans="1:5" x14ac:dyDescent="0.25">
      <c r="A87" s="307"/>
      <c r="B87" s="16" t="s">
        <v>70</v>
      </c>
      <c r="C87" s="38">
        <v>1860</v>
      </c>
      <c r="D87" s="298"/>
      <c r="E87" s="301"/>
    </row>
    <row r="88" spans="1:5" x14ac:dyDescent="0.25">
      <c r="A88" s="307"/>
      <c r="B88" s="49" t="s">
        <v>111</v>
      </c>
      <c r="C88" s="38">
        <v>3185</v>
      </c>
      <c r="D88" s="298"/>
      <c r="E88" s="301"/>
    </row>
    <row r="89" spans="1:5" x14ac:dyDescent="0.25">
      <c r="A89" s="314"/>
      <c r="B89" s="50" t="s">
        <v>71</v>
      </c>
      <c r="C89" s="35">
        <v>1600</v>
      </c>
      <c r="D89" s="299"/>
      <c r="E89" s="312"/>
    </row>
    <row r="90" spans="1:5" x14ac:dyDescent="0.25">
      <c r="A90" s="51" t="s">
        <v>142</v>
      </c>
      <c r="C90" s="52"/>
      <c r="D90" s="25"/>
      <c r="E90" s="53"/>
    </row>
    <row r="91" spans="1:5" ht="12.75" customHeight="1" x14ac:dyDescent="0.25">
      <c r="A91" s="294" t="s">
        <v>68</v>
      </c>
      <c r="B91" s="32" t="s">
        <v>143</v>
      </c>
      <c r="C91" s="54">
        <v>3735</v>
      </c>
      <c r="D91" s="297" t="s">
        <v>144</v>
      </c>
      <c r="E91" s="300" t="s">
        <v>63</v>
      </c>
    </row>
    <row r="92" spans="1:5" x14ac:dyDescent="0.25">
      <c r="A92" s="295"/>
      <c r="B92" s="49" t="s">
        <v>145</v>
      </c>
      <c r="C92" s="38">
        <v>2610</v>
      </c>
      <c r="D92" s="298"/>
      <c r="E92" s="301"/>
    </row>
    <row r="93" spans="1:5" x14ac:dyDescent="0.25">
      <c r="A93" s="295"/>
      <c r="B93" s="16" t="s">
        <v>146</v>
      </c>
      <c r="C93" s="38">
        <v>3400</v>
      </c>
      <c r="D93" s="298"/>
      <c r="E93" s="301"/>
    </row>
    <row r="94" spans="1:5" x14ac:dyDescent="0.25">
      <c r="A94" s="295"/>
      <c r="B94" s="49" t="s">
        <v>147</v>
      </c>
      <c r="C94" s="36">
        <v>3710</v>
      </c>
      <c r="D94" s="298"/>
      <c r="E94" s="301"/>
    </row>
    <row r="95" spans="1:5" ht="12.75" customHeight="1" x14ac:dyDescent="0.25">
      <c r="A95" s="295"/>
      <c r="B95" s="16" t="s">
        <v>148</v>
      </c>
      <c r="C95" s="38">
        <v>3150</v>
      </c>
      <c r="D95" s="298"/>
      <c r="E95" s="301"/>
    </row>
    <row r="96" spans="1:5" x14ac:dyDescent="0.25">
      <c r="A96" s="295"/>
      <c r="B96" s="49" t="s">
        <v>149</v>
      </c>
      <c r="C96" s="55">
        <v>3425</v>
      </c>
      <c r="D96" s="298"/>
      <c r="E96" s="301"/>
    </row>
    <row r="97" spans="1:5" x14ac:dyDescent="0.25">
      <c r="A97" s="295"/>
      <c r="B97" s="49" t="s">
        <v>150</v>
      </c>
      <c r="C97" s="55">
        <v>3850</v>
      </c>
      <c r="D97" s="298"/>
      <c r="E97" s="301"/>
    </row>
    <row r="98" spans="1:5" x14ac:dyDescent="0.25">
      <c r="A98" s="295"/>
      <c r="B98" s="49" t="s">
        <v>151</v>
      </c>
      <c r="C98" s="55">
        <v>3975</v>
      </c>
      <c r="D98" s="298"/>
      <c r="E98" s="301"/>
    </row>
    <row r="99" spans="1:5" x14ac:dyDescent="0.25">
      <c r="A99" s="295"/>
      <c r="B99" s="16" t="s">
        <v>152</v>
      </c>
      <c r="C99" s="38">
        <v>3620</v>
      </c>
      <c r="D99" s="298"/>
      <c r="E99" s="301"/>
    </row>
    <row r="100" spans="1:5" x14ac:dyDescent="0.25">
      <c r="A100" s="295"/>
      <c r="B100" s="16" t="s">
        <v>153</v>
      </c>
      <c r="C100" s="38">
        <v>4050</v>
      </c>
      <c r="D100" s="298"/>
      <c r="E100" s="301"/>
    </row>
    <row r="101" spans="1:5" x14ac:dyDescent="0.25">
      <c r="A101" s="295"/>
      <c r="B101" s="16" t="s">
        <v>154</v>
      </c>
      <c r="C101" s="38">
        <v>3920</v>
      </c>
      <c r="D101" s="298"/>
      <c r="E101" s="301"/>
    </row>
    <row r="102" spans="1:5" x14ac:dyDescent="0.25">
      <c r="A102" s="295"/>
      <c r="B102" s="16" t="s">
        <v>155</v>
      </c>
      <c r="C102" s="38">
        <v>3655</v>
      </c>
      <c r="D102" s="298"/>
      <c r="E102" s="301"/>
    </row>
    <row r="103" spans="1:5" x14ac:dyDescent="0.25">
      <c r="A103" s="295"/>
      <c r="B103" s="16" t="s">
        <v>156</v>
      </c>
      <c r="C103" s="38">
        <v>3655</v>
      </c>
      <c r="D103" s="298"/>
      <c r="E103" s="301"/>
    </row>
    <row r="104" spans="1:5" x14ac:dyDescent="0.25">
      <c r="A104" s="296"/>
      <c r="B104" s="34" t="s">
        <v>157</v>
      </c>
      <c r="C104" s="52">
        <v>3515</v>
      </c>
      <c r="D104" s="299"/>
      <c r="E104" s="312"/>
    </row>
    <row r="105" spans="1:5" x14ac:dyDescent="0.25">
      <c r="A105" s="56" t="s">
        <v>158</v>
      </c>
      <c r="B105" s="57"/>
      <c r="C105" s="19"/>
      <c r="D105" s="58"/>
      <c r="E105" s="15"/>
    </row>
    <row r="106" spans="1:5" x14ac:dyDescent="0.25">
      <c r="A106" s="313" t="s">
        <v>77</v>
      </c>
      <c r="B106" s="32" t="s">
        <v>159</v>
      </c>
      <c r="C106" s="38">
        <v>2720</v>
      </c>
      <c r="D106" s="297" t="s">
        <v>144</v>
      </c>
      <c r="E106" s="300" t="s">
        <v>63</v>
      </c>
    </row>
    <row r="107" spans="1:5" ht="12.75" customHeight="1" x14ac:dyDescent="0.25">
      <c r="A107" s="307"/>
      <c r="B107" s="16" t="s">
        <v>160</v>
      </c>
      <c r="C107" s="38">
        <v>2810</v>
      </c>
      <c r="D107" s="298"/>
      <c r="E107" s="301"/>
    </row>
    <row r="108" spans="1:5" x14ac:dyDescent="0.25">
      <c r="A108" s="307"/>
      <c r="B108" s="16" t="s">
        <v>161</v>
      </c>
      <c r="C108" s="38">
        <v>2420</v>
      </c>
      <c r="D108" s="298"/>
      <c r="E108" s="301"/>
    </row>
    <row r="109" spans="1:5" x14ac:dyDescent="0.25">
      <c r="A109" s="307"/>
      <c r="B109" s="16" t="s">
        <v>162</v>
      </c>
      <c r="C109" s="38">
        <v>2070</v>
      </c>
      <c r="D109" s="298"/>
      <c r="E109" s="301"/>
    </row>
    <row r="110" spans="1:5" x14ac:dyDescent="0.25">
      <c r="A110" s="307"/>
      <c r="B110" s="16" t="s">
        <v>163</v>
      </c>
      <c r="C110" s="38">
        <v>2105</v>
      </c>
      <c r="D110" s="298"/>
      <c r="E110" s="301"/>
    </row>
    <row r="111" spans="1:5" x14ac:dyDescent="0.25">
      <c r="A111" s="307"/>
      <c r="B111" s="16" t="s">
        <v>164</v>
      </c>
      <c r="C111" s="38">
        <v>1040</v>
      </c>
      <c r="D111" s="298"/>
      <c r="E111" s="301"/>
    </row>
    <row r="112" spans="1:5" x14ac:dyDescent="0.25">
      <c r="A112" s="307"/>
      <c r="B112" s="16" t="s">
        <v>165</v>
      </c>
      <c r="C112" s="38">
        <v>1190</v>
      </c>
      <c r="D112" s="298"/>
      <c r="E112" s="301"/>
    </row>
    <row r="113" spans="1:5" x14ac:dyDescent="0.25">
      <c r="A113" s="307"/>
      <c r="B113" s="16" t="s">
        <v>153</v>
      </c>
      <c r="C113" s="38">
        <v>4050</v>
      </c>
      <c r="D113" s="298"/>
      <c r="E113" s="301"/>
    </row>
    <row r="114" spans="1:5" x14ac:dyDescent="0.25">
      <c r="A114" s="314"/>
      <c r="B114" s="16" t="s">
        <v>166</v>
      </c>
      <c r="C114" s="38">
        <v>2315</v>
      </c>
      <c r="D114" s="299"/>
      <c r="E114" s="312"/>
    </row>
    <row r="115" spans="1:5" x14ac:dyDescent="0.25">
      <c r="A115" s="59" t="s">
        <v>167</v>
      </c>
      <c r="B115" s="57"/>
      <c r="C115" s="60"/>
      <c r="D115" s="13"/>
      <c r="E115" s="15"/>
    </row>
    <row r="116" spans="1:5" ht="12.75" customHeight="1" x14ac:dyDescent="0.25">
      <c r="A116" s="313" t="s">
        <v>88</v>
      </c>
      <c r="B116" s="32" t="s">
        <v>72</v>
      </c>
      <c r="C116" s="102">
        <v>1884</v>
      </c>
      <c r="D116" s="297" t="s">
        <v>73</v>
      </c>
      <c r="E116" s="300" t="s">
        <v>63</v>
      </c>
    </row>
    <row r="117" spans="1:5" x14ac:dyDescent="0.25">
      <c r="A117" s="307"/>
      <c r="B117" s="16" t="s">
        <v>168</v>
      </c>
      <c r="C117" s="38">
        <v>2000</v>
      </c>
      <c r="D117" s="298"/>
      <c r="E117" s="301"/>
    </row>
    <row r="118" spans="1:5" x14ac:dyDescent="0.25">
      <c r="A118" s="307"/>
      <c r="B118" s="16" t="s">
        <v>169</v>
      </c>
      <c r="C118" s="38">
        <v>1530</v>
      </c>
      <c r="D118" s="299"/>
      <c r="E118" s="301"/>
    </row>
    <row r="119" spans="1:5" ht="13.5" customHeight="1" x14ac:dyDescent="0.25">
      <c r="A119" s="307"/>
      <c r="B119" s="16" t="s">
        <v>155</v>
      </c>
      <c r="C119" s="38">
        <v>3655</v>
      </c>
      <c r="D119" s="297" t="s">
        <v>69</v>
      </c>
      <c r="E119" s="301"/>
    </row>
    <row r="120" spans="1:5" ht="12.75" customHeight="1" x14ac:dyDescent="0.25">
      <c r="A120" s="314"/>
      <c r="B120" s="16" t="s">
        <v>156</v>
      </c>
      <c r="C120" s="38">
        <v>3655</v>
      </c>
      <c r="D120" s="299"/>
      <c r="E120" s="312"/>
    </row>
    <row r="121" spans="1:5" x14ac:dyDescent="0.25">
      <c r="A121" s="315" t="s">
        <v>170</v>
      </c>
      <c r="B121" s="316"/>
      <c r="C121" s="316"/>
      <c r="D121" s="317"/>
      <c r="E121" s="21"/>
    </row>
    <row r="122" spans="1:5" x14ac:dyDescent="0.25">
      <c r="A122" s="313" t="s">
        <v>93</v>
      </c>
      <c r="B122" s="16" t="s">
        <v>171</v>
      </c>
      <c r="C122" s="36">
        <v>11300</v>
      </c>
      <c r="D122" s="297" t="s">
        <v>172</v>
      </c>
      <c r="E122" s="300" t="s">
        <v>63</v>
      </c>
    </row>
    <row r="123" spans="1:5" x14ac:dyDescent="0.25">
      <c r="A123" s="307"/>
      <c r="B123" s="16" t="s">
        <v>173</v>
      </c>
      <c r="C123" s="36">
        <v>18500</v>
      </c>
      <c r="D123" s="298"/>
      <c r="E123" s="301"/>
    </row>
    <row r="124" spans="1:5" x14ac:dyDescent="0.25">
      <c r="A124" s="307"/>
      <c r="B124" s="16" t="s">
        <v>174</v>
      </c>
      <c r="C124" s="36">
        <v>20000</v>
      </c>
      <c r="D124" s="298"/>
      <c r="E124" s="301"/>
    </row>
    <row r="125" spans="1:5" x14ac:dyDescent="0.25">
      <c r="A125" s="307"/>
      <c r="B125" s="16" t="s">
        <v>175</v>
      </c>
      <c r="C125" s="36">
        <v>70300</v>
      </c>
      <c r="D125" s="298"/>
      <c r="E125" s="301"/>
    </row>
    <row r="126" spans="1:5" x14ac:dyDescent="0.25">
      <c r="A126" s="307"/>
      <c r="B126" s="16" t="s">
        <v>176</v>
      </c>
      <c r="C126" s="36">
        <v>3000</v>
      </c>
      <c r="D126" s="298"/>
      <c r="E126" s="301"/>
    </row>
    <row r="127" spans="1:5" ht="13.8" thickBot="1" x14ac:dyDescent="0.3">
      <c r="A127" s="308"/>
      <c r="B127" s="61" t="s">
        <v>177</v>
      </c>
      <c r="C127" s="45">
        <v>20000</v>
      </c>
      <c r="D127" s="310"/>
      <c r="E127" s="302"/>
    </row>
    <row r="128" spans="1:5" ht="18" thickBot="1" x14ac:dyDescent="0.3">
      <c r="A128" s="303" t="s">
        <v>178</v>
      </c>
      <c r="B128" s="304"/>
      <c r="C128" s="304"/>
      <c r="D128" s="305"/>
      <c r="E128" s="37"/>
    </row>
    <row r="129" spans="1:5" x14ac:dyDescent="0.25">
      <c r="A129" s="306" t="s">
        <v>60</v>
      </c>
      <c r="B129" s="32" t="s">
        <v>179</v>
      </c>
      <c r="C129" s="33">
        <v>1810</v>
      </c>
      <c r="D129" s="309" t="s">
        <v>180</v>
      </c>
      <c r="E129" s="311" t="s">
        <v>63</v>
      </c>
    </row>
    <row r="130" spans="1:5" x14ac:dyDescent="0.25">
      <c r="A130" s="307"/>
      <c r="B130" s="16" t="s">
        <v>181</v>
      </c>
      <c r="C130" s="36">
        <v>3920</v>
      </c>
      <c r="D130" s="298"/>
      <c r="E130" s="301"/>
    </row>
    <row r="131" spans="1:5" ht="12.75" customHeight="1" x14ac:dyDescent="0.25">
      <c r="A131" s="307"/>
      <c r="B131" s="16" t="s">
        <v>182</v>
      </c>
      <c r="C131" s="36">
        <v>3985</v>
      </c>
      <c r="D131" s="298"/>
      <c r="E131" s="301"/>
    </row>
    <row r="132" spans="1:5" x14ac:dyDescent="0.25">
      <c r="A132" s="307"/>
      <c r="B132" s="16" t="s">
        <v>183</v>
      </c>
      <c r="C132" s="36">
        <v>1775</v>
      </c>
      <c r="D132" s="298"/>
      <c r="E132" s="301"/>
    </row>
    <row r="133" spans="1:5" ht="18.75" customHeight="1" x14ac:dyDescent="0.25">
      <c r="A133" s="307"/>
      <c r="B133" s="16" t="s">
        <v>184</v>
      </c>
      <c r="C133" s="36">
        <v>2090</v>
      </c>
      <c r="D133" s="298"/>
      <c r="E133" s="301"/>
    </row>
    <row r="134" spans="1:5" ht="13.8" thickBot="1" x14ac:dyDescent="0.3">
      <c r="A134" s="308"/>
      <c r="B134" s="61" t="s">
        <v>185</v>
      </c>
      <c r="C134" s="45">
        <v>1430</v>
      </c>
      <c r="D134" s="310"/>
      <c r="E134" s="302"/>
    </row>
    <row r="135" spans="1:5" ht="15.75" customHeight="1" x14ac:dyDescent="0.25">
      <c r="B135" s="6" t="s">
        <v>186</v>
      </c>
      <c r="C135" s="102">
        <v>3274</v>
      </c>
      <c r="E135" s="311" t="s">
        <v>63</v>
      </c>
    </row>
    <row r="136" spans="1:5" x14ac:dyDescent="0.25">
      <c r="E136" s="301"/>
    </row>
    <row r="137" spans="1:5" x14ac:dyDescent="0.25">
      <c r="E137" s="301"/>
    </row>
    <row r="138" spans="1:5" x14ac:dyDescent="0.25">
      <c r="E138" s="301"/>
    </row>
    <row r="139" spans="1:5" x14ac:dyDescent="0.25">
      <c r="E139" s="301"/>
    </row>
    <row r="140" spans="1:5" ht="13.8" thickBot="1" x14ac:dyDescent="0.3">
      <c r="E140" s="302"/>
    </row>
    <row r="147" ht="10.5" customHeight="1" x14ac:dyDescent="0.25"/>
  </sheetData>
  <sheetProtection selectLockedCells="1"/>
  <mergeCells count="60">
    <mergeCell ref="A79:D79"/>
    <mergeCell ref="A63:A77"/>
    <mergeCell ref="E135:E140"/>
    <mergeCell ref="A121:D121"/>
    <mergeCell ref="A122:A127"/>
    <mergeCell ref="D122:D127"/>
    <mergeCell ref="E63:E77"/>
    <mergeCell ref="A80:A82"/>
    <mergeCell ref="D80:D82"/>
    <mergeCell ref="A85:A89"/>
    <mergeCell ref="D85:D89"/>
    <mergeCell ref="E85:E89"/>
    <mergeCell ref="A83:D83"/>
    <mergeCell ref="E83:E84"/>
    <mergeCell ref="E91:E104"/>
    <mergeCell ref="A106:A114"/>
    <mergeCell ref="A1:D2"/>
    <mergeCell ref="A78:D78"/>
    <mergeCell ref="A3:D3"/>
    <mergeCell ref="A4:D4"/>
    <mergeCell ref="A5:A7"/>
    <mergeCell ref="D5:D7"/>
    <mergeCell ref="D30:D31"/>
    <mergeCell ref="A30:A31"/>
    <mergeCell ref="A42:D42"/>
    <mergeCell ref="D43:D47"/>
    <mergeCell ref="D63:D77"/>
    <mergeCell ref="A43:A47"/>
    <mergeCell ref="A62:D62"/>
    <mergeCell ref="A48:D48"/>
    <mergeCell ref="A50:A60"/>
    <mergeCell ref="E5:E7"/>
    <mergeCell ref="A41:D41"/>
    <mergeCell ref="A32:D32"/>
    <mergeCell ref="A9:A15"/>
    <mergeCell ref="A8:D8"/>
    <mergeCell ref="D33:D40"/>
    <mergeCell ref="D9:D12"/>
    <mergeCell ref="E9:E15"/>
    <mergeCell ref="D13:D15"/>
    <mergeCell ref="E17:E28"/>
    <mergeCell ref="E29:E31"/>
    <mergeCell ref="E43:E47"/>
    <mergeCell ref="E33:E40"/>
    <mergeCell ref="A33:A40"/>
    <mergeCell ref="E49:E61"/>
    <mergeCell ref="D49:D61"/>
    <mergeCell ref="A91:A104"/>
    <mergeCell ref="D91:D104"/>
    <mergeCell ref="E122:E127"/>
    <mergeCell ref="A128:D128"/>
    <mergeCell ref="A129:A134"/>
    <mergeCell ref="D129:D134"/>
    <mergeCell ref="E129:E134"/>
    <mergeCell ref="D106:D114"/>
    <mergeCell ref="E106:E114"/>
    <mergeCell ref="A116:A120"/>
    <mergeCell ref="D116:D118"/>
    <mergeCell ref="E116:E120"/>
    <mergeCell ref="D119:D120"/>
  </mergeCells>
  <phoneticPr fontId="1" type="noConversion"/>
  <pageMargins left="0.46" right="0.48" top="1" bottom="1" header="0.5" footer="0.5"/>
  <pageSetup paperSize="9" scale="68" fitToHeight="0" orientation="portrait" r:id="rId1"/>
  <headerFooter alignWithMargins="0"/>
  <rowBreaks count="1" manualBreakCount="1">
    <brk id="62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B1:H19"/>
  <sheetViews>
    <sheetView workbookViewId="0">
      <selection activeCell="T13" sqref="T13"/>
    </sheetView>
  </sheetViews>
  <sheetFormatPr defaultRowHeight="13.2" x14ac:dyDescent="0.25"/>
  <cols>
    <col min="2" max="2" width="8.5546875" bestFit="1" customWidth="1"/>
    <col min="3" max="3" width="26.5546875" bestFit="1" customWidth="1"/>
    <col min="4" max="4" width="14.6640625" bestFit="1" customWidth="1"/>
    <col min="5" max="5" width="11.109375" hidden="1" customWidth="1"/>
    <col min="6" max="6" width="8.88671875" hidden="1" customWidth="1"/>
    <col min="7" max="7" width="9.5546875" bestFit="1" customWidth="1"/>
    <col min="8" max="8" width="9.5546875" customWidth="1"/>
  </cols>
  <sheetData>
    <row r="1" spans="2:8" x14ac:dyDescent="0.25">
      <c r="D1" s="272" t="s">
        <v>187</v>
      </c>
      <c r="E1" s="329">
        <v>2020</v>
      </c>
      <c r="F1" s="329"/>
    </row>
    <row r="2" spans="2:8" x14ac:dyDescent="0.25">
      <c r="B2" s="227"/>
      <c r="C2" s="271"/>
      <c r="D2" s="270">
        <v>2019</v>
      </c>
      <c r="E2" s="268" t="s">
        <v>189</v>
      </c>
      <c r="F2" s="268" t="s">
        <v>190</v>
      </c>
      <c r="G2" s="269">
        <v>2020</v>
      </c>
      <c r="H2" s="269">
        <v>2021</v>
      </c>
    </row>
    <row r="3" spans="2:8" x14ac:dyDescent="0.25">
      <c r="B3" s="231" t="s">
        <v>191</v>
      </c>
      <c r="C3" s="208" t="s">
        <v>192</v>
      </c>
      <c r="D3" s="265">
        <v>43.5</v>
      </c>
      <c r="E3" s="266">
        <v>22.59</v>
      </c>
      <c r="F3" s="266">
        <v>22.59</v>
      </c>
      <c r="G3" s="266">
        <f>E3+F3</f>
        <v>45.18</v>
      </c>
      <c r="H3" s="267">
        <f>'Scope 1 Gas'!C9</f>
        <v>55.007148000000001</v>
      </c>
    </row>
    <row r="4" spans="2:8" x14ac:dyDescent="0.25">
      <c r="B4" s="231"/>
      <c r="C4" s="208" t="s">
        <v>22</v>
      </c>
      <c r="D4" s="264">
        <v>99.5</v>
      </c>
      <c r="E4" s="207">
        <v>56.23</v>
      </c>
      <c r="F4" s="207">
        <v>56.23</v>
      </c>
      <c r="G4" s="207">
        <f t="shared" ref="G4:G8" si="0">E4+F4</f>
        <v>112.46</v>
      </c>
      <c r="H4" s="235">
        <f>'Scope 1 Diesel + Benzine'!M11</f>
        <v>128.10728</v>
      </c>
    </row>
    <row r="5" spans="2:8" x14ac:dyDescent="0.25">
      <c r="B5" s="231"/>
      <c r="C5" s="208" t="s">
        <v>20</v>
      </c>
      <c r="D5" s="264">
        <v>224.5</v>
      </c>
      <c r="E5" s="207">
        <v>116.67</v>
      </c>
      <c r="F5" s="207">
        <v>116.67</v>
      </c>
      <c r="G5" s="207">
        <f>E5+F5</f>
        <v>233.34</v>
      </c>
      <c r="H5" s="235">
        <f>'Scope 1 Diesel + Benzine'!M6</f>
        <v>208.81206961999999</v>
      </c>
    </row>
    <row r="6" spans="2:8" x14ac:dyDescent="0.25">
      <c r="B6" s="231"/>
      <c r="C6" s="208" t="s">
        <v>193</v>
      </c>
      <c r="D6" s="264">
        <v>31</v>
      </c>
      <c r="E6" s="207">
        <v>13.82</v>
      </c>
      <c r="F6" s="207">
        <v>13.82</v>
      </c>
      <c r="G6" s="207">
        <f t="shared" si="0"/>
        <v>27.64</v>
      </c>
      <c r="H6" s="235">
        <f>'Scope 1 GTL Fuel'!C9</f>
        <v>33.214730000000003</v>
      </c>
    </row>
    <row r="7" spans="2:8" x14ac:dyDescent="0.25">
      <c r="B7" s="231" t="s">
        <v>194</v>
      </c>
      <c r="C7" s="208" t="s">
        <v>195</v>
      </c>
      <c r="D7" s="264">
        <v>41.4</v>
      </c>
      <c r="E7" s="207">
        <v>18.29</v>
      </c>
      <c r="F7" s="207">
        <v>18.29</v>
      </c>
      <c r="G7" s="207">
        <f t="shared" si="0"/>
        <v>36.58</v>
      </c>
      <c r="H7" s="235">
        <f>'Scope 2 Energie Kantoor'!C13</f>
        <v>33.799565999999999</v>
      </c>
    </row>
    <row r="8" spans="2:8" x14ac:dyDescent="0.25">
      <c r="B8" s="231"/>
      <c r="C8" s="208" t="s">
        <v>196</v>
      </c>
      <c r="D8" s="264">
        <v>4.7</v>
      </c>
      <c r="E8" s="207">
        <v>12.85</v>
      </c>
      <c r="F8" s="207">
        <v>12.85</v>
      </c>
      <c r="G8" s="207">
        <f t="shared" si="0"/>
        <v>25.7</v>
      </c>
      <c r="H8" s="235">
        <f>'Scope 2 EnergieVoertuigen'!C10</f>
        <v>39.064270275000005</v>
      </c>
    </row>
    <row r="9" spans="2:8" x14ac:dyDescent="0.25">
      <c r="B9" s="231"/>
      <c r="C9" s="208" t="s">
        <v>29</v>
      </c>
      <c r="D9" s="264">
        <v>0</v>
      </c>
      <c r="E9" s="208" t="s">
        <v>197</v>
      </c>
      <c r="F9" s="208" t="str">
        <f>$E$9</f>
        <v>nvt</v>
      </c>
      <c r="G9" s="207">
        <v>0</v>
      </c>
      <c r="H9" s="207">
        <v>0</v>
      </c>
    </row>
    <row r="10" spans="2:8" x14ac:dyDescent="0.25">
      <c r="B10" s="231"/>
      <c r="C10" s="209"/>
      <c r="D10" s="217"/>
      <c r="E10" s="209"/>
      <c r="F10" s="209"/>
      <c r="G10" s="209"/>
      <c r="H10" s="209"/>
    </row>
    <row r="11" spans="2:8" x14ac:dyDescent="0.25">
      <c r="B11" s="205"/>
      <c r="C11" s="231" t="s">
        <v>292</v>
      </c>
      <c r="D11" s="273">
        <f>SUM(D3:D9)</f>
        <v>444.59999999999997</v>
      </c>
      <c r="E11" s="273">
        <f t="shared" ref="E11:F11" si="1">SUM(E3:E9)</f>
        <v>240.45</v>
      </c>
      <c r="F11" s="273">
        <f t="shared" si="1"/>
        <v>240.45</v>
      </c>
      <c r="G11" s="273">
        <f>SUM(G3:G9)</f>
        <v>480.9</v>
      </c>
      <c r="H11" s="273">
        <f>SUM(H3:H9)</f>
        <v>498.00506389500003</v>
      </c>
    </row>
    <row r="12" spans="2:8" ht="13.8" thickBot="1" x14ac:dyDescent="0.3"/>
    <row r="13" spans="2:8" ht="13.8" thickBot="1" x14ac:dyDescent="0.3">
      <c r="B13" s="79"/>
      <c r="C13" s="332" t="s">
        <v>198</v>
      </c>
      <c r="D13" s="97" t="s">
        <v>187</v>
      </c>
      <c r="E13" s="330">
        <v>2020</v>
      </c>
      <c r="F13" s="331"/>
    </row>
    <row r="14" spans="2:8" x14ac:dyDescent="0.25">
      <c r="C14" s="333"/>
      <c r="D14" s="194">
        <v>2019</v>
      </c>
      <c r="E14" s="194" t="s">
        <v>189</v>
      </c>
      <c r="F14" s="95" t="s">
        <v>190</v>
      </c>
      <c r="G14" s="97">
        <v>2020</v>
      </c>
      <c r="H14" s="200">
        <v>2021</v>
      </c>
    </row>
    <row r="15" spans="2:8" x14ac:dyDescent="0.25">
      <c r="C15" s="82" t="s">
        <v>199</v>
      </c>
      <c r="D15" s="195">
        <v>55.17</v>
      </c>
      <c r="E15" s="196">
        <v>34</v>
      </c>
      <c r="F15" s="101">
        <v>33</v>
      </c>
      <c r="G15" s="107">
        <v>74.7</v>
      </c>
      <c r="H15" s="107">
        <v>81.27</v>
      </c>
    </row>
    <row r="16" spans="2:8" x14ac:dyDescent="0.25">
      <c r="C16" s="82" t="s">
        <v>200</v>
      </c>
      <c r="D16" s="195">
        <f>SUM(D11/D15)</f>
        <v>8.0587275693311575</v>
      </c>
      <c r="E16" s="195">
        <f t="shared" ref="E16:F16" si="2">SUM(E11/E15)</f>
        <v>7.0720588235294111</v>
      </c>
      <c r="F16" s="100">
        <f t="shared" si="2"/>
        <v>7.2863636363636362</v>
      </c>
      <c r="G16" s="107">
        <f>G11/G15</f>
        <v>6.4377510040160635</v>
      </c>
      <c r="H16" s="107">
        <f>H11/H15</f>
        <v>6.1277847163159844</v>
      </c>
    </row>
    <row r="17" spans="2:8" ht="13.8" thickBot="1" x14ac:dyDescent="0.3">
      <c r="C17" s="83" t="s">
        <v>201</v>
      </c>
      <c r="D17" s="197">
        <f>SUM(D16/D16)</f>
        <v>1</v>
      </c>
      <c r="E17" s="197">
        <f>SUM(E16/D16)</f>
        <v>0.87756519409383182</v>
      </c>
      <c r="F17" s="197">
        <f>SUM(F16/D16)</f>
        <v>0.90415807876334198</v>
      </c>
      <c r="G17" s="108">
        <f>(G16/D16)</f>
        <v>0.7988545274214266</v>
      </c>
      <c r="H17" s="108">
        <f>(H16/E16)</f>
        <v>0.86647818820854017</v>
      </c>
    </row>
    <row r="19" spans="2:8" x14ac:dyDescent="0.25">
      <c r="B19" s="99" t="s">
        <v>202</v>
      </c>
      <c r="C19" s="98"/>
    </row>
  </sheetData>
  <mergeCells count="3">
    <mergeCell ref="E1:F1"/>
    <mergeCell ref="E13:F13"/>
    <mergeCell ref="C13:C14"/>
  </mergeCells>
  <pageMargins left="0.7" right="0.7" top="0.75" bottom="0.75" header="0.3" footer="0.3"/>
  <pageSetup paperSize="9" scale="90" fitToHeight="0" orientation="landscape" r:id="rId1"/>
  <ignoredErrors>
    <ignoredError sqref="D11" formulaRange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24"/>
  <sheetViews>
    <sheetView workbookViewId="0">
      <selection activeCell="L22" sqref="L22"/>
    </sheetView>
  </sheetViews>
  <sheetFormatPr defaultRowHeight="13.2" x14ac:dyDescent="0.25"/>
  <cols>
    <col min="2" max="2" width="25.6640625" customWidth="1"/>
    <col min="3" max="3" width="12.6640625" customWidth="1"/>
    <col min="5" max="5" width="12.6640625" hidden="1" customWidth="1"/>
    <col min="6" max="6" width="13" hidden="1" customWidth="1"/>
    <col min="7" max="7" width="0" hidden="1" customWidth="1"/>
  </cols>
  <sheetData>
    <row r="2" spans="2:9" ht="21.6" thickBot="1" x14ac:dyDescent="0.45">
      <c r="B2" s="257">
        <v>2021</v>
      </c>
    </row>
    <row r="3" spans="2:9" ht="28.8" x14ac:dyDescent="0.3">
      <c r="B3" s="236" t="s">
        <v>203</v>
      </c>
      <c r="C3" s="236" t="s">
        <v>204</v>
      </c>
      <c r="D3" s="236" t="s">
        <v>6</v>
      </c>
      <c r="E3" s="80" t="s">
        <v>205</v>
      </c>
      <c r="F3" s="80" t="s">
        <v>206</v>
      </c>
      <c r="G3" s="81" t="s">
        <v>207</v>
      </c>
    </row>
    <row r="4" spans="2:9" x14ac:dyDescent="0.25">
      <c r="B4" s="238" t="s">
        <v>279</v>
      </c>
      <c r="C4" s="239">
        <v>29197</v>
      </c>
      <c r="D4" s="240" t="s">
        <v>208</v>
      </c>
      <c r="E4" s="241">
        <v>0.213315</v>
      </c>
      <c r="F4" s="242">
        <f>SUM(C4*E4)</f>
        <v>6228.1580549999999</v>
      </c>
      <c r="G4" s="243">
        <v>0.21</v>
      </c>
    </row>
    <row r="7" spans="2:9" x14ac:dyDescent="0.25">
      <c r="B7" s="231" t="s">
        <v>209</v>
      </c>
      <c r="C7" s="234">
        <f>Conversiefactoren!C116</f>
        <v>1884</v>
      </c>
      <c r="D7" s="208" t="s">
        <v>288</v>
      </c>
    </row>
    <row r="8" spans="2:9" x14ac:dyDescent="0.25">
      <c r="B8" s="231" t="s">
        <v>280</v>
      </c>
      <c r="C8" s="235">
        <f>SUM(C4*C7)/1000</f>
        <v>55007.148000000001</v>
      </c>
      <c r="D8" s="208" t="s">
        <v>288</v>
      </c>
    </row>
    <row r="9" spans="2:9" x14ac:dyDescent="0.25">
      <c r="B9" s="231" t="s">
        <v>210</v>
      </c>
      <c r="C9" s="235">
        <f>SUM(C8/1000)</f>
        <v>55.007148000000001</v>
      </c>
      <c r="D9" s="208" t="s">
        <v>289</v>
      </c>
    </row>
    <row r="11" spans="2:9" x14ac:dyDescent="0.25">
      <c r="B11" s="231" t="s">
        <v>211</v>
      </c>
      <c r="C11" s="231" t="s">
        <v>208</v>
      </c>
      <c r="H11" s="84" t="s">
        <v>212</v>
      </c>
    </row>
    <row r="12" spans="2:9" x14ac:dyDescent="0.25">
      <c r="B12" s="206" t="s">
        <v>213</v>
      </c>
      <c r="C12" s="233">
        <v>4618</v>
      </c>
      <c r="F12" s="86"/>
      <c r="G12" s="86"/>
      <c r="H12" s="85" t="s">
        <v>214</v>
      </c>
      <c r="I12" s="86"/>
    </row>
    <row r="13" spans="2:9" x14ac:dyDescent="0.25">
      <c r="B13" s="206" t="s">
        <v>215</v>
      </c>
      <c r="C13" s="233">
        <v>3545</v>
      </c>
    </row>
    <row r="14" spans="2:9" x14ac:dyDescent="0.25">
      <c r="B14" s="206" t="s">
        <v>216</v>
      </c>
      <c r="C14" s="233">
        <v>2918</v>
      </c>
    </row>
    <row r="15" spans="2:9" x14ac:dyDescent="0.25">
      <c r="B15" s="206" t="s">
        <v>217</v>
      </c>
      <c r="C15" s="233">
        <v>2592</v>
      </c>
    </row>
    <row r="16" spans="2:9" x14ac:dyDescent="0.25">
      <c r="B16" s="206" t="s">
        <v>218</v>
      </c>
      <c r="C16" s="233">
        <v>2035</v>
      </c>
    </row>
    <row r="17" spans="2:3" x14ac:dyDescent="0.25">
      <c r="B17" s="206" t="s">
        <v>219</v>
      </c>
      <c r="C17" s="233">
        <v>648</v>
      </c>
    </row>
    <row r="18" spans="2:3" x14ac:dyDescent="0.25">
      <c r="B18" s="206" t="s">
        <v>220</v>
      </c>
      <c r="C18" s="233">
        <v>269</v>
      </c>
    </row>
    <row r="19" spans="2:3" x14ac:dyDescent="0.25">
      <c r="B19" s="206" t="s">
        <v>221</v>
      </c>
      <c r="C19" s="233">
        <v>409</v>
      </c>
    </row>
    <row r="20" spans="2:3" x14ac:dyDescent="0.25">
      <c r="B20" s="206" t="s">
        <v>222</v>
      </c>
      <c r="C20" s="233">
        <v>1943</v>
      </c>
    </row>
    <row r="21" spans="2:3" x14ac:dyDescent="0.25">
      <c r="B21" s="206" t="s">
        <v>223</v>
      </c>
      <c r="C21" s="233">
        <v>1943</v>
      </c>
    </row>
    <row r="22" spans="2:3" x14ac:dyDescent="0.25">
      <c r="B22" s="206" t="s">
        <v>224</v>
      </c>
      <c r="C22" s="233">
        <v>3473</v>
      </c>
    </row>
    <row r="23" spans="2:3" x14ac:dyDescent="0.25">
      <c r="B23" s="206" t="s">
        <v>225</v>
      </c>
      <c r="C23" s="233">
        <v>4804</v>
      </c>
    </row>
    <row r="24" spans="2:3" x14ac:dyDescent="0.25">
      <c r="B24" s="206" t="s">
        <v>188</v>
      </c>
      <c r="C24" s="232">
        <f>SUM(C12:C23)</f>
        <v>29197</v>
      </c>
    </row>
  </sheetData>
  <phoneticPr fontId="1" type="noConversion"/>
  <pageMargins left="0.7" right="0.7" top="0.75" bottom="0.75" header="0.3" footer="0.3"/>
  <pageSetup paperSize="9" scale="88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9"/>
  <sheetViews>
    <sheetView topLeftCell="B1" zoomScaleNormal="100" workbookViewId="0">
      <selection activeCell="O36" sqref="O36"/>
    </sheetView>
  </sheetViews>
  <sheetFormatPr defaultRowHeight="13.2" x14ac:dyDescent="0.25"/>
  <cols>
    <col min="2" max="2" width="27" bestFit="1" customWidth="1"/>
    <col min="3" max="4" width="8.88671875" customWidth="1"/>
    <col min="8" max="8" width="8.88671875" customWidth="1"/>
    <col min="9" max="9" width="10.6640625" bestFit="1" customWidth="1"/>
    <col min="10" max="10" width="3.33203125" customWidth="1"/>
    <col min="11" max="11" width="3" customWidth="1"/>
    <col min="12" max="12" width="28.6640625" bestFit="1" customWidth="1"/>
    <col min="13" max="13" width="12" bestFit="1" customWidth="1"/>
    <col min="14" max="14" width="8.44140625" bestFit="1" customWidth="1"/>
    <col min="15" max="15" width="32.88671875" bestFit="1" customWidth="1"/>
  </cols>
  <sheetData>
    <row r="1" spans="1:15" x14ac:dyDescent="0.25">
      <c r="A1" s="79"/>
    </row>
    <row r="2" spans="1:15" ht="14.4" x14ac:dyDescent="0.3">
      <c r="B2" s="204" t="s">
        <v>226</v>
      </c>
      <c r="C2" s="207"/>
      <c r="D2" s="207"/>
      <c r="E2" s="207"/>
      <c r="M2" s="79"/>
      <c r="N2" s="79"/>
      <c r="O2" s="79"/>
    </row>
    <row r="3" spans="1:15" x14ac:dyDescent="0.25">
      <c r="B3" s="205" t="s">
        <v>227</v>
      </c>
      <c r="C3" s="206" t="s">
        <v>228</v>
      </c>
      <c r="D3" s="206" t="s">
        <v>229</v>
      </c>
      <c r="E3" s="206">
        <v>2021</v>
      </c>
      <c r="H3" s="79"/>
      <c r="I3" s="79"/>
      <c r="L3" s="245" t="s">
        <v>230</v>
      </c>
      <c r="M3" s="254">
        <f>Conversiefactoren!C10</f>
        <v>3262</v>
      </c>
      <c r="N3" s="208" t="s">
        <v>288</v>
      </c>
      <c r="O3" s="79"/>
    </row>
    <row r="4" spans="1:15" x14ac:dyDescent="0.25">
      <c r="B4" s="205" t="s">
        <v>231</v>
      </c>
      <c r="C4" s="207">
        <v>22</v>
      </c>
      <c r="D4" s="207">
        <v>21</v>
      </c>
      <c r="E4" s="207">
        <v>25</v>
      </c>
      <c r="I4" s="84" t="s">
        <v>212</v>
      </c>
      <c r="L4" s="245" t="s">
        <v>232</v>
      </c>
      <c r="M4" s="255">
        <f>SUM(F13:F24)+I59</f>
        <v>64013.51</v>
      </c>
      <c r="N4" s="208" t="s">
        <v>233</v>
      </c>
      <c r="O4" s="79"/>
    </row>
    <row r="5" spans="1:15" x14ac:dyDescent="0.25">
      <c r="B5" s="205" t="s">
        <v>234</v>
      </c>
      <c r="C5" s="207">
        <v>4</v>
      </c>
      <c r="D5" s="207">
        <v>2</v>
      </c>
      <c r="E5" s="207">
        <v>1</v>
      </c>
      <c r="L5" s="245" t="s">
        <v>280</v>
      </c>
      <c r="M5" s="255">
        <f>SUM(M3*M4)/1000</f>
        <v>208812.06961999999</v>
      </c>
      <c r="N5" s="208" t="s">
        <v>288</v>
      </c>
      <c r="O5" s="79"/>
    </row>
    <row r="6" spans="1:15" x14ac:dyDescent="0.25">
      <c r="B6" s="205" t="s">
        <v>235</v>
      </c>
      <c r="C6" s="207">
        <v>66</v>
      </c>
      <c r="D6" s="207">
        <v>58</v>
      </c>
      <c r="E6" s="207">
        <v>55</v>
      </c>
      <c r="L6" s="245" t="s">
        <v>210</v>
      </c>
      <c r="M6" s="255">
        <f>SUM(M5/1000)</f>
        <v>208.81206961999999</v>
      </c>
      <c r="N6" s="208" t="s">
        <v>289</v>
      </c>
      <c r="O6" s="79"/>
    </row>
    <row r="7" spans="1:15" x14ac:dyDescent="0.25">
      <c r="B7" s="205" t="s">
        <v>236</v>
      </c>
      <c r="C7" s="207">
        <v>12</v>
      </c>
      <c r="D7" s="207">
        <v>18</v>
      </c>
      <c r="E7" s="207">
        <v>24</v>
      </c>
      <c r="M7" s="208"/>
      <c r="N7" s="208"/>
      <c r="O7" s="79"/>
    </row>
    <row r="8" spans="1:15" x14ac:dyDescent="0.25">
      <c r="B8" s="205" t="s">
        <v>237</v>
      </c>
      <c r="C8" s="205">
        <f>SUM(C4:C7)</f>
        <v>104</v>
      </c>
      <c r="D8" s="205">
        <f t="shared" ref="D8" si="0">SUM(D4:D7)</f>
        <v>99</v>
      </c>
      <c r="E8" s="205">
        <f>SUM(E4:E7)</f>
        <v>105</v>
      </c>
      <c r="L8" s="245" t="s">
        <v>238</v>
      </c>
      <c r="M8" s="254">
        <f>Conversiefactoren!C9</f>
        <v>2884</v>
      </c>
      <c r="N8" s="208" t="s">
        <v>288</v>
      </c>
      <c r="O8" s="79"/>
    </row>
    <row r="9" spans="1:15" x14ac:dyDescent="0.25">
      <c r="B9" s="87" t="s">
        <v>239</v>
      </c>
      <c r="C9" s="86"/>
      <c r="L9" s="245" t="s">
        <v>240</v>
      </c>
      <c r="M9" s="256">
        <f>SUM(E13:E24)+G59</f>
        <v>44420</v>
      </c>
      <c r="N9" s="208" t="s">
        <v>233</v>
      </c>
      <c r="O9" s="79"/>
    </row>
    <row r="10" spans="1:15" x14ac:dyDescent="0.25">
      <c r="L10" s="245" t="s">
        <v>280</v>
      </c>
      <c r="M10" s="255">
        <f>SUM(M8*M9)/1000</f>
        <v>128107.28</v>
      </c>
      <c r="N10" s="208" t="s">
        <v>288</v>
      </c>
      <c r="O10" s="79"/>
    </row>
    <row r="11" spans="1:15" x14ac:dyDescent="0.25">
      <c r="L11" s="245" t="s">
        <v>210</v>
      </c>
      <c r="M11" s="255">
        <f>SUM(M10/1000)</f>
        <v>128.10728</v>
      </c>
      <c r="N11" s="208" t="s">
        <v>289</v>
      </c>
      <c r="O11" s="79"/>
    </row>
    <row r="12" spans="1:15" ht="28.8" x14ac:dyDescent="0.3">
      <c r="B12" s="204" t="s">
        <v>241</v>
      </c>
      <c r="C12" s="201" t="s">
        <v>242</v>
      </c>
      <c r="D12" s="201" t="s">
        <v>243</v>
      </c>
      <c r="E12" s="201" t="s">
        <v>281</v>
      </c>
      <c r="F12" s="201" t="s">
        <v>282</v>
      </c>
      <c r="H12" s="93"/>
      <c r="I12" s="93"/>
      <c r="M12" s="79"/>
      <c r="N12" s="79"/>
      <c r="O12" s="79"/>
    </row>
    <row r="13" spans="1:15" ht="27" x14ac:dyDescent="0.3">
      <c r="B13" s="202" t="s">
        <v>213</v>
      </c>
      <c r="C13" s="203">
        <v>3407</v>
      </c>
      <c r="D13" s="203">
        <v>5513</v>
      </c>
      <c r="E13" s="203">
        <v>1604</v>
      </c>
      <c r="F13" s="203">
        <v>2803</v>
      </c>
      <c r="I13" s="92" t="s">
        <v>244</v>
      </c>
      <c r="L13" s="246" t="s">
        <v>245</v>
      </c>
      <c r="M13" s="244">
        <v>2021</v>
      </c>
    </row>
    <row r="14" spans="1:15" ht="14.4" x14ac:dyDescent="0.3">
      <c r="B14" s="202" t="s">
        <v>215</v>
      </c>
      <c r="C14" s="203">
        <v>3828</v>
      </c>
      <c r="D14" s="203">
        <v>6483</v>
      </c>
      <c r="E14" s="203">
        <v>2906</v>
      </c>
      <c r="F14" s="203">
        <v>5381</v>
      </c>
      <c r="L14" s="247" t="s">
        <v>22</v>
      </c>
      <c r="M14" s="235">
        <f>SUM(M10/(E4+E5))</f>
        <v>4927.2030769230769</v>
      </c>
      <c r="O14" s="79"/>
    </row>
    <row r="15" spans="1:15" ht="14.4" x14ac:dyDescent="0.3">
      <c r="B15" s="202" t="s">
        <v>216</v>
      </c>
      <c r="C15" s="203">
        <v>2767</v>
      </c>
      <c r="D15" s="203">
        <v>6021</v>
      </c>
      <c r="E15" s="203">
        <v>3235</v>
      </c>
      <c r="F15" s="203">
        <v>5699</v>
      </c>
      <c r="L15" s="247" t="s">
        <v>20</v>
      </c>
      <c r="M15" s="248">
        <f>SUM(M5/E6)</f>
        <v>3796.5830839999999</v>
      </c>
    </row>
    <row r="16" spans="1:15" ht="14.4" x14ac:dyDescent="0.3">
      <c r="B16" s="202" t="s">
        <v>217</v>
      </c>
      <c r="C16" s="203">
        <v>2317</v>
      </c>
      <c r="D16" s="203">
        <v>5882</v>
      </c>
      <c r="E16" s="203">
        <v>4432</v>
      </c>
      <c r="F16" s="203">
        <v>7525</v>
      </c>
    </row>
    <row r="17" spans="2:19" ht="14.4" x14ac:dyDescent="0.3">
      <c r="B17" s="202" t="s">
        <v>218</v>
      </c>
      <c r="C17" s="203">
        <v>3270</v>
      </c>
      <c r="D17" s="203">
        <v>5574</v>
      </c>
      <c r="E17" s="203">
        <v>3457</v>
      </c>
      <c r="F17" s="203">
        <v>4896</v>
      </c>
    </row>
    <row r="18" spans="2:19" ht="14.4" x14ac:dyDescent="0.3">
      <c r="B18" s="202" t="s">
        <v>219</v>
      </c>
      <c r="C18" s="203">
        <v>3245</v>
      </c>
      <c r="D18" s="203">
        <v>5731</v>
      </c>
      <c r="E18" s="203">
        <v>3756</v>
      </c>
      <c r="F18" s="203">
        <v>4686</v>
      </c>
    </row>
    <row r="19" spans="2:19" ht="14.4" x14ac:dyDescent="0.3">
      <c r="B19" s="202" t="s">
        <v>220</v>
      </c>
      <c r="C19" s="203">
        <v>3890</v>
      </c>
      <c r="D19" s="203">
        <v>6904</v>
      </c>
      <c r="E19" s="203">
        <v>4149</v>
      </c>
      <c r="F19" s="203">
        <v>5289</v>
      </c>
    </row>
    <row r="20" spans="2:19" ht="14.4" x14ac:dyDescent="0.3">
      <c r="B20" s="202" t="s">
        <v>221</v>
      </c>
      <c r="C20" s="203">
        <v>3647</v>
      </c>
      <c r="D20" s="203">
        <v>5214</v>
      </c>
      <c r="E20" s="203">
        <v>4085</v>
      </c>
      <c r="F20" s="203">
        <v>4320</v>
      </c>
    </row>
    <row r="21" spans="2:19" ht="14.4" x14ac:dyDescent="0.3">
      <c r="B21" s="202" t="s">
        <v>222</v>
      </c>
      <c r="C21" s="203">
        <v>3597</v>
      </c>
      <c r="D21" s="203">
        <v>6380</v>
      </c>
      <c r="E21" s="203">
        <v>4536</v>
      </c>
      <c r="F21" s="203">
        <v>5495</v>
      </c>
    </row>
    <row r="22" spans="2:19" ht="14.4" x14ac:dyDescent="0.3">
      <c r="B22" s="202" t="s">
        <v>223</v>
      </c>
      <c r="C22" s="203">
        <v>3822</v>
      </c>
      <c r="D22" s="203">
        <v>6635</v>
      </c>
      <c r="E22" s="203">
        <v>4548</v>
      </c>
      <c r="F22" s="203">
        <v>5798</v>
      </c>
    </row>
    <row r="23" spans="2:19" ht="14.4" x14ac:dyDescent="0.3">
      <c r="B23" s="202" t="s">
        <v>224</v>
      </c>
      <c r="C23" s="203">
        <v>2993</v>
      </c>
      <c r="D23" s="203">
        <v>6068</v>
      </c>
      <c r="E23" s="203">
        <v>4050</v>
      </c>
      <c r="F23" s="203">
        <v>6115</v>
      </c>
    </row>
    <row r="24" spans="2:19" ht="14.4" x14ac:dyDescent="0.3">
      <c r="B24" s="202" t="s">
        <v>225</v>
      </c>
      <c r="C24" s="203">
        <v>3198</v>
      </c>
      <c r="D24" s="203">
        <v>4538</v>
      </c>
      <c r="E24" s="203">
        <v>3662</v>
      </c>
      <c r="F24" s="203">
        <v>4908</v>
      </c>
    </row>
    <row r="25" spans="2:19" ht="14.4" x14ac:dyDescent="0.3">
      <c r="B25" s="202" t="s">
        <v>237</v>
      </c>
      <c r="C25" s="202">
        <f>SUM(C13:C24)</f>
        <v>39981</v>
      </c>
      <c r="D25" s="202">
        <f>SUM(D13:D24)</f>
        <v>70943</v>
      </c>
      <c r="E25" s="202">
        <f>SUM(E13:E24)</f>
        <v>44420</v>
      </c>
      <c r="F25" s="202">
        <f>SUM(F13:F24)</f>
        <v>62915</v>
      </c>
    </row>
    <row r="26" spans="2:19" ht="14.4" x14ac:dyDescent="0.3">
      <c r="B26" s="91"/>
    </row>
    <row r="27" spans="2:19" x14ac:dyDescent="0.25">
      <c r="C27" s="90"/>
      <c r="D27" s="90"/>
      <c r="E27" s="90" t="s">
        <v>246</v>
      </c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79"/>
    </row>
    <row r="28" spans="2:19" x14ac:dyDescent="0.25">
      <c r="C28" s="86"/>
      <c r="D28" s="86"/>
      <c r="E28" s="85" t="s">
        <v>247</v>
      </c>
      <c r="F28" s="86"/>
      <c r="G28" s="86"/>
      <c r="H28" s="86"/>
    </row>
    <row r="30" spans="2:19" x14ac:dyDescent="0.25">
      <c r="E30" s="249" t="s">
        <v>283</v>
      </c>
      <c r="F30" s="231" t="s">
        <v>248</v>
      </c>
      <c r="G30" s="206" t="s">
        <v>233</v>
      </c>
      <c r="H30" s="231" t="s">
        <v>248</v>
      </c>
      <c r="I30" s="206" t="s">
        <v>233</v>
      </c>
    </row>
    <row r="31" spans="2:19" x14ac:dyDescent="0.25">
      <c r="E31" s="250">
        <v>44213</v>
      </c>
      <c r="F31" s="209" t="s">
        <v>249</v>
      </c>
      <c r="G31" s="251">
        <v>0</v>
      </c>
      <c r="H31" s="210" t="s">
        <v>20</v>
      </c>
      <c r="I31" s="251">
        <v>41.2</v>
      </c>
    </row>
    <row r="32" spans="2:19" x14ac:dyDescent="0.25">
      <c r="E32" s="250">
        <v>44234</v>
      </c>
      <c r="F32" s="209" t="s">
        <v>249</v>
      </c>
      <c r="G32" s="251">
        <v>0</v>
      </c>
      <c r="H32" s="210" t="s">
        <v>20</v>
      </c>
      <c r="I32" s="251">
        <v>36.57</v>
      </c>
    </row>
    <row r="33" spans="5:9" x14ac:dyDescent="0.25">
      <c r="E33" s="250">
        <v>44241</v>
      </c>
      <c r="F33" s="209" t="s">
        <v>249</v>
      </c>
      <c r="G33" s="251">
        <v>0</v>
      </c>
      <c r="H33" s="210" t="s">
        <v>20</v>
      </c>
      <c r="I33" s="251">
        <v>37.92</v>
      </c>
    </row>
    <row r="34" spans="5:9" x14ac:dyDescent="0.25">
      <c r="E34" s="250">
        <v>44255</v>
      </c>
      <c r="F34" s="209" t="s">
        <v>249</v>
      </c>
      <c r="G34" s="251">
        <v>0</v>
      </c>
      <c r="H34" s="210" t="s">
        <v>20</v>
      </c>
      <c r="I34" s="251">
        <v>33.159999999999997</v>
      </c>
    </row>
    <row r="35" spans="5:9" x14ac:dyDescent="0.25">
      <c r="E35" s="250">
        <v>44262</v>
      </c>
      <c r="F35" s="209" t="s">
        <v>249</v>
      </c>
      <c r="G35" s="251">
        <v>0</v>
      </c>
      <c r="H35" s="210" t="s">
        <v>20</v>
      </c>
      <c r="I35" s="251">
        <v>32.39</v>
      </c>
    </row>
    <row r="36" spans="5:9" x14ac:dyDescent="0.25">
      <c r="E36" s="250">
        <v>44276</v>
      </c>
      <c r="F36" s="209" t="s">
        <v>249</v>
      </c>
      <c r="G36" s="251">
        <v>0</v>
      </c>
      <c r="H36" s="210" t="s">
        <v>20</v>
      </c>
      <c r="I36" s="251">
        <v>36.43</v>
      </c>
    </row>
    <row r="37" spans="5:9" x14ac:dyDescent="0.25">
      <c r="E37" s="250">
        <v>44283</v>
      </c>
      <c r="F37" s="209" t="s">
        <v>249</v>
      </c>
      <c r="G37" s="251">
        <v>0</v>
      </c>
      <c r="H37" s="210" t="s">
        <v>20</v>
      </c>
      <c r="I37" s="251">
        <v>37.479999999999997</v>
      </c>
    </row>
    <row r="38" spans="5:9" x14ac:dyDescent="0.25">
      <c r="E38" s="250">
        <v>44297</v>
      </c>
      <c r="F38" s="209" t="s">
        <v>249</v>
      </c>
      <c r="G38" s="251">
        <v>0</v>
      </c>
      <c r="H38" s="210" t="s">
        <v>20</v>
      </c>
      <c r="I38" s="251">
        <v>41.46</v>
      </c>
    </row>
    <row r="39" spans="5:9" x14ac:dyDescent="0.25">
      <c r="E39" s="250">
        <v>44311</v>
      </c>
      <c r="F39" s="209" t="s">
        <v>249</v>
      </c>
      <c r="G39" s="251">
        <v>0</v>
      </c>
      <c r="H39" s="210" t="s">
        <v>20</v>
      </c>
      <c r="I39" s="251">
        <v>43.36</v>
      </c>
    </row>
    <row r="40" spans="5:9" x14ac:dyDescent="0.25">
      <c r="E40" s="250">
        <v>44316</v>
      </c>
      <c r="F40" s="209" t="s">
        <v>249</v>
      </c>
      <c r="G40" s="251">
        <v>0</v>
      </c>
      <c r="H40" s="210" t="s">
        <v>20</v>
      </c>
      <c r="I40" s="251">
        <v>35.619999999999997</v>
      </c>
    </row>
    <row r="41" spans="5:9" x14ac:dyDescent="0.25">
      <c r="E41" s="250">
        <v>44339</v>
      </c>
      <c r="F41" s="209" t="s">
        <v>249</v>
      </c>
      <c r="G41" s="251">
        <v>0</v>
      </c>
      <c r="H41" s="210" t="s">
        <v>20</v>
      </c>
      <c r="I41" s="251">
        <v>40.08</v>
      </c>
    </row>
    <row r="42" spans="5:9" x14ac:dyDescent="0.25">
      <c r="E42" s="250">
        <v>44325</v>
      </c>
      <c r="F42" s="209" t="s">
        <v>249</v>
      </c>
      <c r="G42" s="251">
        <v>0</v>
      </c>
      <c r="H42" s="210" t="s">
        <v>20</v>
      </c>
      <c r="I42" s="251">
        <v>37</v>
      </c>
    </row>
    <row r="43" spans="5:9" x14ac:dyDescent="0.25">
      <c r="E43" s="250">
        <v>44353</v>
      </c>
      <c r="F43" s="209" t="s">
        <v>249</v>
      </c>
      <c r="G43" s="251">
        <v>0</v>
      </c>
      <c r="H43" s="210" t="s">
        <v>20</v>
      </c>
      <c r="I43" s="251">
        <v>41.96</v>
      </c>
    </row>
    <row r="44" spans="5:9" x14ac:dyDescent="0.25">
      <c r="E44" s="250">
        <v>44360</v>
      </c>
      <c r="F44" s="209" t="s">
        <v>249</v>
      </c>
      <c r="G44" s="251">
        <v>0</v>
      </c>
      <c r="H44" s="210" t="s">
        <v>20</v>
      </c>
      <c r="I44" s="251">
        <v>35.15</v>
      </c>
    </row>
    <row r="45" spans="5:9" x14ac:dyDescent="0.25">
      <c r="E45" s="250">
        <v>45111</v>
      </c>
      <c r="F45" s="209" t="s">
        <v>249</v>
      </c>
      <c r="G45" s="251">
        <v>0</v>
      </c>
      <c r="H45" s="210" t="s">
        <v>20</v>
      </c>
      <c r="I45" s="251">
        <v>41.3</v>
      </c>
    </row>
    <row r="46" spans="5:9" x14ac:dyDescent="0.25">
      <c r="E46" s="250">
        <v>45125</v>
      </c>
      <c r="F46" s="209" t="s">
        <v>249</v>
      </c>
      <c r="G46" s="251">
        <v>0</v>
      </c>
      <c r="H46" s="210" t="s">
        <v>20</v>
      </c>
      <c r="I46" s="251">
        <v>37.200000000000003</v>
      </c>
    </row>
    <row r="47" spans="5:9" x14ac:dyDescent="0.25">
      <c r="E47" s="250">
        <v>45138</v>
      </c>
      <c r="F47" s="209" t="s">
        <v>249</v>
      </c>
      <c r="G47" s="251">
        <v>0</v>
      </c>
      <c r="H47" s="210" t="s">
        <v>20</v>
      </c>
      <c r="I47" s="251">
        <v>41.3</v>
      </c>
    </row>
    <row r="48" spans="5:9" x14ac:dyDescent="0.25">
      <c r="E48" s="250">
        <v>45153</v>
      </c>
      <c r="F48" s="209" t="s">
        <v>249</v>
      </c>
      <c r="G48" s="251">
        <v>0</v>
      </c>
      <c r="H48" s="210" t="s">
        <v>20</v>
      </c>
      <c r="I48" s="251">
        <v>38.950000000000003</v>
      </c>
    </row>
    <row r="49" spans="5:9" x14ac:dyDescent="0.25">
      <c r="E49" s="250">
        <v>45169</v>
      </c>
      <c r="F49" s="209" t="s">
        <v>249</v>
      </c>
      <c r="G49" s="251">
        <v>0</v>
      </c>
      <c r="H49" s="210" t="s">
        <v>20</v>
      </c>
      <c r="I49" s="251">
        <v>44.94</v>
      </c>
    </row>
    <row r="50" spans="5:9" x14ac:dyDescent="0.25">
      <c r="E50" s="250">
        <v>45160</v>
      </c>
      <c r="F50" s="209" t="s">
        <v>249</v>
      </c>
      <c r="G50" s="251">
        <v>0</v>
      </c>
      <c r="H50" s="210" t="s">
        <v>20</v>
      </c>
      <c r="I50" s="251">
        <v>40.92</v>
      </c>
    </row>
    <row r="51" spans="5:9" x14ac:dyDescent="0.25">
      <c r="E51" s="250">
        <v>45188</v>
      </c>
      <c r="F51" s="209" t="s">
        <v>249</v>
      </c>
      <c r="G51" s="251">
        <v>0</v>
      </c>
      <c r="H51" s="210" t="s">
        <v>20</v>
      </c>
      <c r="I51" s="251">
        <v>41.26</v>
      </c>
    </row>
    <row r="52" spans="5:9" x14ac:dyDescent="0.25">
      <c r="E52" s="250">
        <v>45199</v>
      </c>
      <c r="F52" s="209" t="s">
        <v>249</v>
      </c>
      <c r="G52" s="251">
        <v>0</v>
      </c>
      <c r="H52" s="210" t="s">
        <v>20</v>
      </c>
      <c r="I52" s="251">
        <v>42.64</v>
      </c>
    </row>
    <row r="53" spans="5:9" x14ac:dyDescent="0.25">
      <c r="E53" s="250">
        <v>45216</v>
      </c>
      <c r="F53" s="209" t="s">
        <v>249</v>
      </c>
      <c r="G53" s="251">
        <v>0</v>
      </c>
      <c r="H53" s="210" t="s">
        <v>20</v>
      </c>
      <c r="I53" s="251">
        <v>41.55</v>
      </c>
    </row>
    <row r="54" spans="5:9" x14ac:dyDescent="0.25">
      <c r="E54" s="250">
        <v>45230</v>
      </c>
      <c r="F54" s="209" t="s">
        <v>249</v>
      </c>
      <c r="G54" s="251">
        <v>0</v>
      </c>
      <c r="H54" s="210" t="s">
        <v>20</v>
      </c>
      <c r="I54" s="251">
        <v>40.549999999999997</v>
      </c>
    </row>
    <row r="55" spans="5:9" x14ac:dyDescent="0.25">
      <c r="E55" s="250">
        <v>45237</v>
      </c>
      <c r="F55" s="209" t="s">
        <v>249</v>
      </c>
      <c r="G55" s="251">
        <v>0</v>
      </c>
      <c r="H55" s="210" t="s">
        <v>20</v>
      </c>
      <c r="I55" s="251">
        <v>37.44</v>
      </c>
    </row>
    <row r="56" spans="5:9" x14ac:dyDescent="0.25">
      <c r="E56" s="250">
        <v>45244</v>
      </c>
      <c r="F56" s="209" t="s">
        <v>249</v>
      </c>
      <c r="G56" s="251">
        <v>0</v>
      </c>
      <c r="H56" s="210" t="s">
        <v>20</v>
      </c>
      <c r="I56" s="251">
        <v>40.049999999999997</v>
      </c>
    </row>
    <row r="57" spans="5:9" x14ac:dyDescent="0.25">
      <c r="E57" s="250">
        <v>45258</v>
      </c>
      <c r="F57" s="209" t="s">
        <v>249</v>
      </c>
      <c r="G57" s="251">
        <v>0</v>
      </c>
      <c r="H57" s="210" t="s">
        <v>20</v>
      </c>
      <c r="I57" s="251">
        <v>42.39</v>
      </c>
    </row>
    <row r="58" spans="5:9" x14ac:dyDescent="0.25">
      <c r="E58" s="250">
        <v>45272</v>
      </c>
      <c r="F58" s="209" t="s">
        <v>249</v>
      </c>
      <c r="G58" s="251">
        <v>0</v>
      </c>
      <c r="H58" s="210" t="s">
        <v>20</v>
      </c>
      <c r="I58" s="251">
        <v>38.24</v>
      </c>
    </row>
    <row r="59" spans="5:9" x14ac:dyDescent="0.25">
      <c r="E59" s="252" t="s">
        <v>188</v>
      </c>
      <c r="F59" s="252" t="s">
        <v>249</v>
      </c>
      <c r="G59" s="252">
        <f>SUM(G31:G58)</f>
        <v>0</v>
      </c>
      <c r="H59" s="253" t="s">
        <v>20</v>
      </c>
      <c r="I59" s="228">
        <f>SUM(I31:I58)</f>
        <v>1098.51</v>
      </c>
    </row>
  </sheetData>
  <pageMargins left="0.7" right="0.7" top="0.75" bottom="0.75" header="0.3" footer="0.3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S18"/>
  <sheetViews>
    <sheetView workbookViewId="0">
      <selection activeCell="L24" sqref="L24"/>
    </sheetView>
  </sheetViews>
  <sheetFormatPr defaultRowHeight="13.2" x14ac:dyDescent="0.25"/>
  <cols>
    <col min="2" max="2" width="29.6640625" bestFit="1" customWidth="1"/>
    <col min="3" max="3" width="11.109375" customWidth="1"/>
    <col min="4" max="4" width="8.44140625" bestFit="1" customWidth="1"/>
    <col min="6" max="6" width="12.109375" bestFit="1" customWidth="1"/>
    <col min="7" max="7" width="11.6640625" customWidth="1"/>
    <col min="8" max="8" width="4.6640625" customWidth="1"/>
    <col min="9" max="9" width="10.6640625" bestFit="1" customWidth="1"/>
  </cols>
  <sheetData>
    <row r="2" spans="2:9" ht="30.6" thickBot="1" x14ac:dyDescent="0.45">
      <c r="B2" s="259">
        <v>2021</v>
      </c>
      <c r="F2" s="204" t="s">
        <v>241</v>
      </c>
      <c r="G2" s="201" t="s">
        <v>284</v>
      </c>
    </row>
    <row r="3" spans="2:9" ht="15" thickBot="1" x14ac:dyDescent="0.35">
      <c r="B3" s="258" t="s">
        <v>250</v>
      </c>
      <c r="C3" s="96">
        <v>30</v>
      </c>
      <c r="F3" s="202" t="s">
        <v>213</v>
      </c>
      <c r="G3" s="203">
        <v>679</v>
      </c>
      <c r="I3" s="84" t="s">
        <v>212</v>
      </c>
    </row>
    <row r="4" spans="2:9" ht="14.4" x14ac:dyDescent="0.3">
      <c r="B4" s="85" t="s">
        <v>251</v>
      </c>
      <c r="F4" s="202" t="s">
        <v>215</v>
      </c>
      <c r="G4" s="203">
        <v>435</v>
      </c>
    </row>
    <row r="5" spans="2:9" ht="14.4" x14ac:dyDescent="0.3">
      <c r="F5" s="202" t="s">
        <v>216</v>
      </c>
      <c r="G5" s="203">
        <v>832</v>
      </c>
    </row>
    <row r="6" spans="2:9" ht="14.4" x14ac:dyDescent="0.3">
      <c r="B6" s="231" t="s">
        <v>252</v>
      </c>
      <c r="C6" s="254">
        <f>Conversiefactoren!C135</f>
        <v>3274</v>
      </c>
      <c r="D6" s="208" t="s">
        <v>288</v>
      </c>
      <c r="F6" s="202" t="s">
        <v>217</v>
      </c>
      <c r="G6" s="203">
        <v>1823</v>
      </c>
    </row>
    <row r="7" spans="2:9" ht="14.4" x14ac:dyDescent="0.3">
      <c r="B7" s="231" t="s">
        <v>253</v>
      </c>
      <c r="C7" s="256">
        <v>10145</v>
      </c>
      <c r="D7" s="208" t="s">
        <v>233</v>
      </c>
      <c r="F7" s="202" t="s">
        <v>218</v>
      </c>
      <c r="G7" s="203">
        <v>1034</v>
      </c>
    </row>
    <row r="8" spans="2:9" ht="14.4" x14ac:dyDescent="0.3">
      <c r="B8" s="231" t="s">
        <v>280</v>
      </c>
      <c r="C8" s="255">
        <f>SUM(C6*C7)/1000</f>
        <v>33214.730000000003</v>
      </c>
      <c r="D8" s="208" t="s">
        <v>288</v>
      </c>
      <c r="F8" s="202" t="s">
        <v>219</v>
      </c>
      <c r="G8" s="203">
        <v>1581</v>
      </c>
    </row>
    <row r="9" spans="2:9" ht="14.4" x14ac:dyDescent="0.3">
      <c r="B9" s="231" t="s">
        <v>210</v>
      </c>
      <c r="C9" s="255">
        <f>SUM(C8/1000)</f>
        <v>33.214730000000003</v>
      </c>
      <c r="D9" s="208" t="s">
        <v>289</v>
      </c>
      <c r="F9" s="202" t="s">
        <v>220</v>
      </c>
      <c r="G9" s="203">
        <v>1149</v>
      </c>
    </row>
    <row r="10" spans="2:9" ht="14.4" x14ac:dyDescent="0.3">
      <c r="F10" s="202" t="s">
        <v>221</v>
      </c>
      <c r="G10" s="203">
        <v>113</v>
      </c>
    </row>
    <row r="11" spans="2:9" ht="14.4" x14ac:dyDescent="0.3">
      <c r="B11" s="244" t="s">
        <v>245</v>
      </c>
      <c r="C11" s="260">
        <v>2021</v>
      </c>
      <c r="F11" s="202" t="s">
        <v>222</v>
      </c>
      <c r="G11" s="203">
        <v>465</v>
      </c>
    </row>
    <row r="12" spans="2:9" ht="14.4" x14ac:dyDescent="0.3">
      <c r="B12" s="204" t="s">
        <v>254</v>
      </c>
      <c r="C12" s="248">
        <f>SUM(C8/C3)</f>
        <v>1107.1576666666667</v>
      </c>
      <c r="F12" s="202" t="s">
        <v>223</v>
      </c>
      <c r="G12" s="203">
        <v>472</v>
      </c>
    </row>
    <row r="13" spans="2:9" ht="14.4" x14ac:dyDescent="0.3">
      <c r="F13" s="202" t="s">
        <v>224</v>
      </c>
      <c r="G13" s="203">
        <v>933</v>
      </c>
    </row>
    <row r="14" spans="2:9" ht="14.4" x14ac:dyDescent="0.3">
      <c r="F14" s="202" t="s">
        <v>225</v>
      </c>
      <c r="G14" s="203">
        <v>629</v>
      </c>
    </row>
    <row r="15" spans="2:9" ht="14.4" x14ac:dyDescent="0.3">
      <c r="F15" s="204" t="s">
        <v>237</v>
      </c>
      <c r="G15" s="204">
        <f>SUM(G3:G14)</f>
        <v>10145</v>
      </c>
    </row>
    <row r="17" spans="6:19" ht="14.4" x14ac:dyDescent="0.3">
      <c r="F17" s="94" t="s">
        <v>255</v>
      </c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</row>
    <row r="18" spans="6:19" x14ac:dyDescent="0.25">
      <c r="F18" s="85" t="s">
        <v>256</v>
      </c>
      <c r="G18" s="86"/>
      <c r="H18" s="86"/>
      <c r="I18" s="86"/>
    </row>
  </sheetData>
  <pageMargins left="0.7" right="0.7" top="0.75" bottom="0.75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12"/>
  <sheetViews>
    <sheetView workbookViewId="0">
      <selection activeCell="M16" sqref="M16"/>
    </sheetView>
  </sheetViews>
  <sheetFormatPr defaultRowHeight="13.2" x14ac:dyDescent="0.25"/>
  <cols>
    <col min="2" max="2" width="30.88671875" customWidth="1"/>
    <col min="3" max="3" width="18.44140625" customWidth="1"/>
    <col min="4" max="4" width="12.109375" bestFit="1" customWidth="1"/>
    <col min="5" max="5" width="13.44140625" customWidth="1"/>
    <col min="7" max="7" width="16.33203125" customWidth="1"/>
  </cols>
  <sheetData>
    <row r="1" spans="1:7" x14ac:dyDescent="0.25">
      <c r="A1" s="79"/>
    </row>
    <row r="3" spans="1:7" ht="28.8" x14ac:dyDescent="0.25">
      <c r="B3" s="211" t="s">
        <v>257</v>
      </c>
      <c r="C3" s="212">
        <v>2021</v>
      </c>
    </row>
    <row r="4" spans="1:7" ht="14.4" x14ac:dyDescent="0.25">
      <c r="B4" s="213" t="s">
        <v>258</v>
      </c>
      <c r="C4" s="214">
        <v>82240.569000000003</v>
      </c>
      <c r="E4" s="85" t="s">
        <v>259</v>
      </c>
      <c r="F4" s="86"/>
      <c r="G4" s="86"/>
    </row>
    <row r="5" spans="1:7" ht="14.4" x14ac:dyDescent="0.25">
      <c r="B5" s="213" t="s">
        <v>260</v>
      </c>
      <c r="C5" s="215">
        <v>24</v>
      </c>
    </row>
    <row r="6" spans="1:7" ht="14.4" x14ac:dyDescent="0.25">
      <c r="B6" s="213" t="s">
        <v>261</v>
      </c>
      <c r="C6" s="215">
        <f>SUM(C4/C5)</f>
        <v>3426.6903750000001</v>
      </c>
    </row>
    <row r="7" spans="1:7" ht="14.4" x14ac:dyDescent="0.25">
      <c r="B7" s="213" t="s">
        <v>262</v>
      </c>
      <c r="C7" s="215">
        <v>0.47499999999999998</v>
      </c>
    </row>
    <row r="8" spans="1:7" ht="30" x14ac:dyDescent="0.25">
      <c r="B8" s="261" t="s">
        <v>290</v>
      </c>
      <c r="C8" s="215">
        <f>SUM(C4*C7)</f>
        <v>39064.270275000003</v>
      </c>
    </row>
    <row r="9" spans="1:7" ht="15.6" x14ac:dyDescent="0.25">
      <c r="B9" s="213" t="s">
        <v>291</v>
      </c>
      <c r="C9" s="215">
        <f>SUM(C8/C5)</f>
        <v>1627.6779281250001</v>
      </c>
    </row>
    <row r="10" spans="1:7" ht="14.4" x14ac:dyDescent="0.25">
      <c r="B10" s="213" t="s">
        <v>263</v>
      </c>
      <c r="C10" s="216">
        <f>C8/1000</f>
        <v>39.064270275000005</v>
      </c>
    </row>
    <row r="12" spans="1:7" x14ac:dyDescent="0.25">
      <c r="B12" s="84" t="s">
        <v>264</v>
      </c>
      <c r="C12" s="84"/>
      <c r="D12" s="84"/>
      <c r="E12" s="84"/>
      <c r="F12" s="84"/>
      <c r="G12" s="84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K16"/>
  <sheetViews>
    <sheetView workbookViewId="0">
      <selection activeCell="B25" sqref="B25"/>
    </sheetView>
  </sheetViews>
  <sheetFormatPr defaultRowHeight="13.2" x14ac:dyDescent="0.25"/>
  <cols>
    <col min="2" max="2" width="51.33203125" bestFit="1" customWidth="1"/>
    <col min="3" max="3" width="12.44140625" customWidth="1"/>
    <col min="4" max="4" width="10" customWidth="1"/>
    <col min="5" max="5" width="10" style="220" customWidth="1"/>
    <col min="6" max="6" width="16.44140625" customWidth="1"/>
    <col min="10" max="10" width="4.6640625" customWidth="1"/>
    <col min="11" max="11" width="10.6640625" bestFit="1" customWidth="1"/>
    <col min="15" max="15" width="9.88671875" customWidth="1"/>
  </cols>
  <sheetData>
    <row r="1" spans="2:11" ht="21" x14ac:dyDescent="0.4">
      <c r="B1" s="237">
        <v>2021</v>
      </c>
    </row>
    <row r="2" spans="2:11" ht="28.8" x14ac:dyDescent="0.3">
      <c r="B2" s="236" t="s">
        <v>203</v>
      </c>
      <c r="C2" s="262" t="s">
        <v>204</v>
      </c>
      <c r="D2" s="236" t="s">
        <v>6</v>
      </c>
      <c r="E2" s="221"/>
      <c r="F2" s="226" t="s">
        <v>265</v>
      </c>
      <c r="G2" s="227">
        <v>2021</v>
      </c>
      <c r="H2" s="227"/>
      <c r="I2" s="227"/>
      <c r="K2" s="84" t="s">
        <v>212</v>
      </c>
    </row>
    <row r="3" spans="2:11" ht="13.2" customHeight="1" x14ac:dyDescent="0.25">
      <c r="B3" s="238" t="s">
        <v>266</v>
      </c>
      <c r="C3" s="263">
        <f>SUM(H4:H15)</f>
        <v>21586</v>
      </c>
      <c r="D3" s="238" t="s">
        <v>267</v>
      </c>
      <c r="E3" s="222"/>
      <c r="F3" s="226"/>
      <c r="G3" s="228" t="s">
        <v>268</v>
      </c>
      <c r="H3" s="228" t="s">
        <v>269</v>
      </c>
      <c r="I3" s="228" t="s">
        <v>188</v>
      </c>
      <c r="K3" s="85" t="s">
        <v>271</v>
      </c>
    </row>
    <row r="4" spans="2:11" x14ac:dyDescent="0.25">
      <c r="B4" s="238" t="s">
        <v>270</v>
      </c>
      <c r="C4" s="263">
        <f>SUM(G4:G15)</f>
        <v>43136</v>
      </c>
      <c r="D4" s="238" t="s">
        <v>267</v>
      </c>
      <c r="E4" s="222"/>
      <c r="F4" s="229" t="s">
        <v>213</v>
      </c>
      <c r="G4" s="218">
        <v>3694</v>
      </c>
      <c r="H4" s="218">
        <v>1868</v>
      </c>
      <c r="I4" s="218">
        <f>SUM(G4:H4)</f>
        <v>5562</v>
      </c>
    </row>
    <row r="5" spans="2:11" x14ac:dyDescent="0.25">
      <c r="D5" s="207"/>
      <c r="F5" s="229" t="s">
        <v>215</v>
      </c>
      <c r="G5" s="218">
        <v>3734</v>
      </c>
      <c r="H5" s="218">
        <v>1752</v>
      </c>
      <c r="I5" s="218">
        <f t="shared" ref="I5:I9" si="0">SUM(G5:H5)</f>
        <v>5486</v>
      </c>
      <c r="J5" s="79"/>
    </row>
    <row r="6" spans="2:11" x14ac:dyDescent="0.25">
      <c r="B6" s="88" t="s">
        <v>272</v>
      </c>
      <c r="C6" s="89"/>
      <c r="D6" s="224"/>
      <c r="F6" s="229" t="s">
        <v>216</v>
      </c>
      <c r="G6" s="218">
        <v>4427</v>
      </c>
      <c r="H6" s="218">
        <v>1930</v>
      </c>
      <c r="I6" s="218">
        <f t="shared" si="0"/>
        <v>6357</v>
      </c>
      <c r="J6" s="79"/>
    </row>
    <row r="7" spans="2:11" x14ac:dyDescent="0.25">
      <c r="B7" s="89" t="s">
        <v>273</v>
      </c>
      <c r="C7" s="89"/>
      <c r="D7" s="225"/>
      <c r="E7" s="223"/>
      <c r="F7" s="229" t="s">
        <v>217</v>
      </c>
      <c r="G7" s="218">
        <v>3505</v>
      </c>
      <c r="H7" s="218">
        <v>1920</v>
      </c>
      <c r="I7" s="218">
        <f t="shared" si="0"/>
        <v>5425</v>
      </c>
      <c r="J7" s="79"/>
    </row>
    <row r="8" spans="2:11" x14ac:dyDescent="0.25">
      <c r="D8" s="207"/>
      <c r="F8" s="229" t="s">
        <v>218</v>
      </c>
      <c r="G8" s="218">
        <v>2954</v>
      </c>
      <c r="H8" s="218">
        <v>1809</v>
      </c>
      <c r="I8" s="218">
        <f t="shared" si="0"/>
        <v>4763</v>
      </c>
      <c r="J8" s="79"/>
    </row>
    <row r="9" spans="2:11" ht="14.4" x14ac:dyDescent="0.3">
      <c r="B9" s="236" t="s">
        <v>285</v>
      </c>
      <c r="C9" s="208">
        <v>0.55600000000000005</v>
      </c>
      <c r="D9" s="208" t="s">
        <v>288</v>
      </c>
      <c r="E9" s="223"/>
      <c r="F9" s="229" t="s">
        <v>219</v>
      </c>
      <c r="G9" s="218">
        <v>3477</v>
      </c>
      <c r="H9" s="218">
        <v>1690</v>
      </c>
      <c r="I9" s="218">
        <f t="shared" si="0"/>
        <v>5167</v>
      </c>
      <c r="J9" s="79"/>
    </row>
    <row r="10" spans="2:11" ht="14.4" x14ac:dyDescent="0.3">
      <c r="B10" s="236" t="s">
        <v>286</v>
      </c>
      <c r="C10" s="208">
        <v>0.47499999999999998</v>
      </c>
      <c r="D10" s="208" t="s">
        <v>288</v>
      </c>
      <c r="E10" s="223"/>
      <c r="F10" s="229" t="s">
        <v>220</v>
      </c>
      <c r="G10" s="219">
        <v>3225</v>
      </c>
      <c r="H10" s="218">
        <v>1751</v>
      </c>
      <c r="I10" s="218">
        <f t="shared" ref="I10:I15" si="1">SUM(G10:H10)</f>
        <v>4976</v>
      </c>
      <c r="J10" s="79"/>
    </row>
    <row r="11" spans="2:11" ht="14.4" x14ac:dyDescent="0.3">
      <c r="B11" s="236" t="s">
        <v>274</v>
      </c>
      <c r="C11" s="208">
        <f>SUM(I4:I15)</f>
        <v>64722</v>
      </c>
      <c r="D11" s="208" t="s">
        <v>267</v>
      </c>
      <c r="E11" s="223"/>
      <c r="F11" s="229" t="s">
        <v>221</v>
      </c>
      <c r="G11" s="218">
        <v>3245</v>
      </c>
      <c r="H11" s="218">
        <v>1751</v>
      </c>
      <c r="I11" s="218">
        <f t="shared" si="1"/>
        <v>4996</v>
      </c>
    </row>
    <row r="12" spans="2:11" ht="13.2" customHeight="1" x14ac:dyDescent="0.3">
      <c r="B12" s="236" t="s">
        <v>280</v>
      </c>
      <c r="C12" s="208">
        <f>((SUM(I4:I10)*C9)+(SUM(I11:I15)*C10))</f>
        <v>33799.565999999999</v>
      </c>
      <c r="D12" s="208" t="s">
        <v>288</v>
      </c>
      <c r="E12" s="223"/>
      <c r="F12" s="229" t="s">
        <v>222</v>
      </c>
      <c r="G12" s="218">
        <v>3429</v>
      </c>
      <c r="H12" s="218">
        <v>1789</v>
      </c>
      <c r="I12" s="218">
        <f t="shared" si="1"/>
        <v>5218</v>
      </c>
    </row>
    <row r="13" spans="2:11" ht="13.2" customHeight="1" x14ac:dyDescent="0.3">
      <c r="B13" s="236" t="s">
        <v>287</v>
      </c>
      <c r="C13" s="255">
        <f>C12/1000</f>
        <v>33.799565999999999</v>
      </c>
      <c r="D13" s="208" t="s">
        <v>289</v>
      </c>
      <c r="E13" s="223"/>
      <c r="F13" s="229" t="s">
        <v>223</v>
      </c>
      <c r="G13" s="218">
        <v>3596</v>
      </c>
      <c r="H13" s="218">
        <v>1782</v>
      </c>
      <c r="I13" s="218">
        <f t="shared" si="1"/>
        <v>5378</v>
      </c>
    </row>
    <row r="14" spans="2:11" x14ac:dyDescent="0.25">
      <c r="C14" s="107"/>
      <c r="F14" s="229" t="s">
        <v>224</v>
      </c>
      <c r="G14" s="218">
        <v>4138</v>
      </c>
      <c r="H14" s="218">
        <v>1716</v>
      </c>
      <c r="I14" s="218">
        <f t="shared" si="1"/>
        <v>5854</v>
      </c>
    </row>
    <row r="15" spans="2:11" x14ac:dyDescent="0.25">
      <c r="C15" s="107"/>
      <c r="F15" s="229" t="s">
        <v>225</v>
      </c>
      <c r="G15" s="218">
        <v>3712</v>
      </c>
      <c r="H15" s="218">
        <v>1828</v>
      </c>
      <c r="I15" s="218">
        <f t="shared" si="1"/>
        <v>5540</v>
      </c>
    </row>
    <row r="16" spans="2:11" x14ac:dyDescent="0.25">
      <c r="F16" s="230" t="s">
        <v>188</v>
      </c>
      <c r="G16" s="231">
        <f>SUM(G4:G15)</f>
        <v>43136</v>
      </c>
      <c r="H16" s="231">
        <f>SUM(H4:H15)</f>
        <v>21586</v>
      </c>
      <c r="I16" s="231">
        <f>SUM(I4:I15)</f>
        <v>64722</v>
      </c>
    </row>
  </sheetData>
  <phoneticPr fontId="1" type="noConversion"/>
  <pageMargins left="0.7" right="0.7" top="0.75" bottom="0.75" header="0.3" footer="0.3"/>
  <pageSetup paperSize="9" scale="81" orientation="landscape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5B56AE752954286118313009111C9" ma:contentTypeVersion="10" ma:contentTypeDescription="Een nieuw document maken." ma:contentTypeScope="" ma:versionID="2db6a9312ca8c0704df287fed9b525ab">
  <xsd:schema xmlns:xsd="http://www.w3.org/2001/XMLSchema" xmlns:xs="http://www.w3.org/2001/XMLSchema" xmlns:p="http://schemas.microsoft.com/office/2006/metadata/properties" xmlns:ns2="c50b380f-6510-4e45-b0cb-d0aef65e1d4b" xmlns:ns3="ff0005a7-909b-4117-a4fa-016168c01a03" targetNamespace="http://schemas.microsoft.com/office/2006/metadata/properties" ma:root="true" ma:fieldsID="17a1160618de469ae67af944d34397e4" ns2:_="" ns3:_="">
    <xsd:import namespace="c50b380f-6510-4e45-b0cb-d0aef65e1d4b"/>
    <xsd:import namespace="ff0005a7-909b-4117-a4fa-016168c01a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0b380f-6510-4e45-b0cb-d0aef65e1d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005a7-909b-4117-a4fa-016168c01a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10E172-276A-4F9B-84EE-AE4D1DFB56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0b380f-6510-4e45-b0cb-d0aef65e1d4b"/>
    <ds:schemaRef ds:uri="ff0005a7-909b-4117-a4fa-016168c01a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5590BF-88FF-4936-B78D-2038258367E0}">
  <ds:schemaRefs>
    <ds:schemaRef ds:uri="http://schemas.microsoft.com/office/2006/metadata/properties"/>
    <ds:schemaRef ds:uri="ff0005a7-909b-4117-a4fa-016168c01a03"/>
    <ds:schemaRef ds:uri="http://schemas.microsoft.com/office/2006/documentManagement/types"/>
    <ds:schemaRef ds:uri="http://purl.org/dc/terms/"/>
    <ds:schemaRef ds:uri="c50b380f-6510-4e45-b0cb-d0aef65e1d4b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36FE496-2C8C-4B25-B967-C587174FC0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</vt:i4>
      </vt:variant>
    </vt:vector>
  </HeadingPairs>
  <TitlesOfParts>
    <vt:vector size="9" baseType="lpstr">
      <vt:lpstr>Footprint 2021 Willems</vt:lpstr>
      <vt:lpstr>Conversiefactoren</vt:lpstr>
      <vt:lpstr>KPI-Dashboard</vt:lpstr>
      <vt:lpstr>Scope 1 Gas</vt:lpstr>
      <vt:lpstr>Scope 1 Diesel + Benzine</vt:lpstr>
      <vt:lpstr>Scope 1 GTL Fuel</vt:lpstr>
      <vt:lpstr>Scope 2 EnergieVoertuigen</vt:lpstr>
      <vt:lpstr>Scope 2 Energie Kantoor</vt:lpstr>
      <vt:lpstr>Conversiefactoren!Afdrukbereik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Rene Geerlings</dc:creator>
  <cp:keywords/>
  <dc:description/>
  <cp:lastModifiedBy>pauli</cp:lastModifiedBy>
  <cp:revision/>
  <cp:lastPrinted>2022-05-03T11:50:11Z</cp:lastPrinted>
  <dcterms:created xsi:type="dcterms:W3CDTF">2009-07-21T12:48:23Z</dcterms:created>
  <dcterms:modified xsi:type="dcterms:W3CDTF">2023-06-21T16:50:42Z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0x010100FEB5B56AE752954286118313009111C9</vt:lpwstr>
  </property>
</Properties>
</file>